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11760" activeTab="0"/>
  </bookViews>
  <sheets>
    <sheet name="Титульний лист" sheetId="1" r:id="rId1"/>
    <sheet name="І Фін результат" sheetId="2" r:id="rId2"/>
    <sheet name="ІІ Розр з бюджетом" sheetId="3" r:id="rId3"/>
    <sheet name="ІІІ Рух грошових коштів" sheetId="4" r:id="rId4"/>
    <sheet name="ІV Кап інвестиції" sheetId="5" r:id="rId5"/>
    <sheet name="V ОП" sheetId="6" r:id="rId6"/>
    <sheet name="VI Статутний капітал" sheetId="7" r:id="rId7"/>
  </sheets>
  <definedNames/>
  <calcPr fullCalcOnLoad="1"/>
</workbook>
</file>

<file path=xl/comments6.xml><?xml version="1.0" encoding="utf-8"?>
<comments xmlns="http://schemas.openxmlformats.org/spreadsheetml/2006/main">
  <authors>
    <author>Lion</author>
  </authors>
  <commentList>
    <comment ref="C11" authorId="0">
      <text>
        <r>
          <rPr>
            <b/>
            <sz val="9"/>
            <rFont val="Tahoma"/>
            <family val="2"/>
          </rPr>
          <t>Lion:</t>
        </r>
        <r>
          <rPr>
            <sz val="9"/>
            <rFont val="Tahoma"/>
            <family val="2"/>
          </rPr>
          <t xml:space="preserve">
в т.ч. 65,4 тис.грн премія + 64,5 тис.грн премія за бюдж.кошти</t>
        </r>
      </text>
    </comment>
  </commentList>
</comments>
</file>

<file path=xl/sharedStrings.xml><?xml version="1.0" encoding="utf-8"?>
<sst xmlns="http://schemas.openxmlformats.org/spreadsheetml/2006/main" count="449" uniqueCount="332">
  <si>
    <t>I. Формування фінансових результатів</t>
  </si>
  <si>
    <t>Найменування показника</t>
  </si>
  <si>
    <t xml:space="preserve">Код рядка </t>
  </si>
  <si>
    <t xml:space="preserve">У тому числі за кварталами </t>
  </si>
  <si>
    <t xml:space="preserve">І  </t>
  </si>
  <si>
    <t xml:space="preserve">ІІ  </t>
  </si>
  <si>
    <t xml:space="preserve">ІІІ  </t>
  </si>
  <si>
    <t xml:space="preserve">ІV </t>
  </si>
  <si>
    <t>Доходи і витрати (деталізація)</t>
  </si>
  <si>
    <t>Чистий дохід від реалізації продукції (товарів, робіт, послуг)</t>
  </si>
  <si>
    <t>Собівартість реалізованої продукції (товарів, робіт, послуг)</t>
  </si>
  <si>
    <t>Витрати на сировину та основні матеріали</t>
  </si>
  <si>
    <t xml:space="preserve">Витрати на паливо </t>
  </si>
  <si>
    <t>Витрати на електроенергію</t>
  </si>
  <si>
    <t>Витрати на оплату праці</t>
  </si>
  <si>
    <t>Відрахування на соціальні заходи</t>
  </si>
  <si>
    <t>Амортизація основних засобів і нематеріальних активів</t>
  </si>
  <si>
    <t>Інші витрати (розшифрувати)</t>
  </si>
  <si>
    <t>Валовий прибуток (збиток)</t>
  </si>
  <si>
    <t>витрати, пов'язані з використанням власних службових автомобілів</t>
  </si>
  <si>
    <t>витрати на консалтингові послуги</t>
  </si>
  <si>
    <t>витрати на страхові послуги</t>
  </si>
  <si>
    <t>витрати на аудиторські послуги</t>
  </si>
  <si>
    <t>витрати на службові відрядження</t>
  </si>
  <si>
    <t>витрати на зв’язок</t>
  </si>
  <si>
    <t>витрати на оплату праці</t>
  </si>
  <si>
    <t>відрахування на соціальні заходи</t>
  </si>
  <si>
    <t>витрати на поліпшення основних фондів</t>
  </si>
  <si>
    <t>1050/1</t>
  </si>
  <si>
    <t>інші адміністративні витрати (розшифрувати)</t>
  </si>
  <si>
    <t>Витрати на збут, у тому числі:</t>
  </si>
  <si>
    <t>транспортні витрати</t>
  </si>
  <si>
    <t>витрати на зберігання та упаковку</t>
  </si>
  <si>
    <t>амортизація основних засобів і нематеріальних активів</t>
  </si>
  <si>
    <t>витрати на рекламу</t>
  </si>
  <si>
    <t>інші витрати на збут (розшифрувати)</t>
  </si>
  <si>
    <t>Фінансовий результат від операційної діяльності</t>
  </si>
  <si>
    <t>Дохід від участі в капіталі (розшифрувати)</t>
  </si>
  <si>
    <t>Втрати від участі в капіталі (розшифрувати)</t>
  </si>
  <si>
    <t>Інші фінансові доходи (розшифрувати)</t>
  </si>
  <si>
    <t>Фінансові витрати (розшифрувати)</t>
  </si>
  <si>
    <t>Фінансовий результат до оподаткування</t>
  </si>
  <si>
    <t>Витрати з податку на прибуток</t>
  </si>
  <si>
    <t>Дохід з податку на прибуток</t>
  </si>
  <si>
    <t>Чистий фінансовий результат, у тому числі:</t>
  </si>
  <si>
    <t xml:space="preserve">прибуток </t>
  </si>
  <si>
    <t>збиток</t>
  </si>
  <si>
    <t>Усього доходів</t>
  </si>
  <si>
    <t>Усього витрат</t>
  </si>
  <si>
    <t>IІ. Розрахунки з бюджетом</t>
  </si>
  <si>
    <t>Розподіл чистого прибутку</t>
  </si>
  <si>
    <t>Залишок нерозподіленого прибутку (непокритого збитку) на початок звітного періоду</t>
  </si>
  <si>
    <t>Розвиток виробництва</t>
  </si>
  <si>
    <t>у тому числі за основними видами діяльності за КВЕД</t>
  </si>
  <si>
    <t>Резервний фонд</t>
  </si>
  <si>
    <t>Інші фонди (розшифрувати)</t>
  </si>
  <si>
    <t>Інші цілі (розшифрувати)</t>
  </si>
  <si>
    <t>Залишок нерозподіленого прибутку (непокритого збитку) на кінець звітного періоду</t>
  </si>
  <si>
    <t xml:space="preserve">Сплата податків, зборів та інших обов'язкових платежів </t>
  </si>
  <si>
    <t>податок на прибуток підприємств</t>
  </si>
  <si>
    <t>акцизний податок</t>
  </si>
  <si>
    <t>податок на доходи фізичних осіб</t>
  </si>
  <si>
    <t>інші податки та збори (розшифрувати)</t>
  </si>
  <si>
    <t>Сплата податків та зборів до місцевих бюджетів (податкові платежі), усього, у тому числі:</t>
  </si>
  <si>
    <t>земельний податок</t>
  </si>
  <si>
    <t>орендна плата</t>
  </si>
  <si>
    <t>митні платежі</t>
  </si>
  <si>
    <t xml:space="preserve">єдиний внесок на загальнообов'язкове державне соціальне страхування                      </t>
  </si>
  <si>
    <t>інші податки, збори та платежі (розшифрувати)</t>
  </si>
  <si>
    <t>Погашення податкового боргу, усього, у тому числі:</t>
  </si>
  <si>
    <t>погашення реструктуризованих та відстрочених сум, що підлягають сплаті в поточному році до бюджетів та державних цільових фондів</t>
  </si>
  <si>
    <t>інші (штрафи, пені, неустойки) (розшифрувати)</t>
  </si>
  <si>
    <t>______________________</t>
  </si>
  <si>
    <t>Код рядка</t>
  </si>
  <si>
    <t>І. Рух коштів у результаті операційної діяльності</t>
  </si>
  <si>
    <t xml:space="preserve">Надходження грошових коштів від операційної діяльності </t>
  </si>
  <si>
    <t>Виручка від реалізації продукції (товарів, робіт, послуг)</t>
  </si>
  <si>
    <t>Повернення податків і зборів, у тому числі:</t>
  </si>
  <si>
    <t>податку на додану вартість</t>
  </si>
  <si>
    <t>Надходження авансів від покупців і замовників</t>
  </si>
  <si>
    <t>Видатки грошових коштів від операційної діяльності</t>
  </si>
  <si>
    <t xml:space="preserve">Розрахунки за продукцію (товари, роботи та послуги) </t>
  </si>
  <si>
    <t>Зобов’язання з податків, зборів та інших обов’язкових платежів, у тому числі:</t>
  </si>
  <si>
    <t>податок на додану вартість</t>
  </si>
  <si>
    <t>інші обов’язкові платежі, у тому числі:</t>
  </si>
  <si>
    <t>інші платежі (розшифрувати)</t>
  </si>
  <si>
    <t>Повернення коштів до бюджету</t>
  </si>
  <si>
    <t>Чистий рух коштів від операційної діяльності</t>
  </si>
  <si>
    <t>II. Рух коштів у результаті інвестиційної діяльності</t>
  </si>
  <si>
    <t xml:space="preserve">Надходження грошових коштів від інвестиційної діяльності </t>
  </si>
  <si>
    <t>Виручка від реалізації фінансових інвестицій</t>
  </si>
  <si>
    <t xml:space="preserve">Виручка від реалізації необоротних активів </t>
  </si>
  <si>
    <t xml:space="preserve">Видатки грошових коштів від інвестиційної діяльності </t>
  </si>
  <si>
    <t>Чистий рух коштів від інвестиційної діяльності </t>
  </si>
  <si>
    <t>Чистий грошовий потік</t>
  </si>
  <si>
    <t>Залишок коштів на початок періоду</t>
  </si>
  <si>
    <t>Залишок коштів на кінець періоду</t>
  </si>
  <si>
    <r>
      <t>Інші надходження (розшифрувати)</t>
    </r>
    <r>
      <rPr>
        <i/>
        <sz val="11"/>
        <rFont val="Times New Roman"/>
        <family val="1"/>
      </rPr>
      <t xml:space="preserve"> </t>
    </r>
  </si>
  <si>
    <r>
      <t>Придбання (створення) основних засобів (розшифрувати)</t>
    </r>
    <r>
      <rPr>
        <i/>
        <sz val="11"/>
        <rFont val="Times New Roman"/>
        <family val="1"/>
      </rPr>
      <t xml:space="preserve"> </t>
    </r>
  </si>
  <si>
    <r>
      <t>Капітальне будівництво (розшифрувати)</t>
    </r>
    <r>
      <rPr>
        <i/>
        <sz val="11"/>
        <rFont val="Times New Roman"/>
        <family val="1"/>
      </rPr>
      <t xml:space="preserve"> </t>
    </r>
  </si>
  <si>
    <r>
      <t>Придбання (створення) нематеріальних активів (розшифрувати)</t>
    </r>
    <r>
      <rPr>
        <i/>
        <sz val="11"/>
        <rFont val="Times New Roman"/>
        <family val="1"/>
      </rPr>
      <t xml:space="preserve"> </t>
    </r>
  </si>
  <si>
    <t xml:space="preserve">податок на прибуток </t>
  </si>
  <si>
    <t>_________________</t>
  </si>
  <si>
    <t xml:space="preserve">IV. Капітальні інвестиції </t>
  </si>
  <si>
    <t>Капітальні інвестиції, усього,
у тому числі:</t>
  </si>
  <si>
    <t>капітальне будівництво</t>
  </si>
  <si>
    <t>4010</t>
  </si>
  <si>
    <t>придбання (виготовлення) основних засобів</t>
  </si>
  <si>
    <t>придбання (виготовлення) інших необоротних матеріальних активів</t>
  </si>
  <si>
    <t>придбання (створення) нематеріальних активів</t>
  </si>
  <si>
    <t>модернізація, модифікація (добудова, дообладнання, реконструкція) основних засобів</t>
  </si>
  <si>
    <t>капітальний ремонт</t>
  </si>
  <si>
    <t>адміністративно-управлінський персонал</t>
  </si>
  <si>
    <t>працівники</t>
  </si>
  <si>
    <t>Фонд оплати праці, тис. грн, у тому числі:</t>
  </si>
  <si>
    <t>Витрати на оплату праці, тис. грн, у тому числі:</t>
  </si>
  <si>
    <t>Середньомісячні витрати на оплату праці одного працівника (грн), усього, у тому числі:</t>
  </si>
  <si>
    <t>рік</t>
  </si>
  <si>
    <t>Таблиця 1</t>
  </si>
  <si>
    <t>коди</t>
  </si>
  <si>
    <t xml:space="preserve">Підприємство  </t>
  </si>
  <si>
    <t xml:space="preserve">Організаційно-правова форма </t>
  </si>
  <si>
    <t>за КОПФГ</t>
  </si>
  <si>
    <t xml:space="preserve">Галузь     </t>
  </si>
  <si>
    <t>за ЗКГНГ</t>
  </si>
  <si>
    <t xml:space="preserve">Вид економічної діяльності    </t>
  </si>
  <si>
    <t xml:space="preserve">за  КВЕД  </t>
  </si>
  <si>
    <t>Одиниця виміру: тис. гривень</t>
  </si>
  <si>
    <t>Форма власності</t>
  </si>
  <si>
    <t>Чисельність працівників</t>
  </si>
  <si>
    <t xml:space="preserve">Місцезнаходження  </t>
  </si>
  <si>
    <t xml:space="preserve">Телефон </t>
  </si>
  <si>
    <t xml:space="preserve">Прізвище та ініціали керівника  </t>
  </si>
  <si>
    <t>Таблиця 2</t>
  </si>
  <si>
    <t>ПДВ, що підлягає сплаті до бюджету за підсумками звітного періоду</t>
  </si>
  <si>
    <t>ПДВ, що підлягає відшкодуванню з бюджету за підсумками звітного періоду</t>
  </si>
  <si>
    <t>Таблиця 3</t>
  </si>
  <si>
    <t>ІІІ. Рух грошових коштів</t>
  </si>
  <si>
    <t>Отримання коштів за короткостроковими зобов'язаннями</t>
  </si>
  <si>
    <t>Повернення коштів за короткостроковими зобов'язаннями</t>
  </si>
  <si>
    <t>відрахування частини чистого прибутку до бюджету</t>
  </si>
  <si>
    <t>Середньомісячна заробітна плата одного працівника (грн), усього, у тому числі:</t>
  </si>
  <si>
    <t>Таблиця 4</t>
  </si>
  <si>
    <t>Таблиця 5</t>
  </si>
  <si>
    <r>
      <t xml:space="preserve">Середня кількість працівників </t>
    </r>
    <r>
      <rPr>
        <sz val="11"/>
        <rFont val="Times New Roman"/>
        <family val="1"/>
      </rPr>
      <t>(штатних працівників, зовнішніх сумісників та працівників, що працюють за цивільно-правовими договорами)</t>
    </r>
    <r>
      <rPr>
        <b/>
        <sz val="11"/>
        <rFont val="Times New Roman"/>
        <family val="1"/>
      </rPr>
      <t>, у тому числі:</t>
    </r>
  </si>
  <si>
    <t>Елементи операційних витрат</t>
  </si>
  <si>
    <t>Амортизація</t>
  </si>
  <si>
    <t>Інші операційні витрати</t>
  </si>
  <si>
    <t>Усього</t>
  </si>
  <si>
    <t>3144/1</t>
  </si>
  <si>
    <t>Комунальне підприємство</t>
  </si>
  <si>
    <t>93.29</t>
  </si>
  <si>
    <t>Комунальна</t>
  </si>
  <si>
    <t>Головний бухгалтер</t>
  </si>
  <si>
    <t>____________</t>
  </si>
  <si>
    <t xml:space="preserve">Головний бухгалтер </t>
  </si>
  <si>
    <t>2116/1</t>
  </si>
  <si>
    <t>Адміністративні витрати, у т. ч.:</t>
  </si>
  <si>
    <t>Інші операційні  доходи (розшифрувати)</t>
  </si>
  <si>
    <t>Матеріальні витрати, у т. ч.:</t>
  </si>
  <si>
    <t>амортизація основних засобів і нематеріальних активів загально-господарського призначення</t>
  </si>
  <si>
    <t>Інші податки, збори та платежі на користь держави, усього, у т. ч.:</t>
  </si>
  <si>
    <t>Сплата податків та зборів до Державного бюджету України (податкові платежі), усього, у т.ч.:</t>
  </si>
  <si>
    <t>Нараховані до сплати відрахування частини чистого прибутку усього, у т.ч.:</t>
  </si>
  <si>
    <t>ЗАТВЕРДЖЕНО</t>
  </si>
  <si>
    <t>81.10</t>
  </si>
  <si>
    <t>начальник</t>
  </si>
  <si>
    <t>Цільове фінансування</t>
  </si>
  <si>
    <t xml:space="preserve"> </t>
  </si>
  <si>
    <t>Екологічний податок</t>
  </si>
  <si>
    <t>Податок на воду</t>
  </si>
  <si>
    <t>бюджетні кошти</t>
  </si>
  <si>
    <t>нар.частини чист.приб.</t>
  </si>
  <si>
    <t>ком.послуги</t>
  </si>
  <si>
    <t>преса та оголошення</t>
  </si>
  <si>
    <t>сировина і матеріали</t>
  </si>
  <si>
    <t>дохід від реал.обор.актив.</t>
  </si>
  <si>
    <t>пені неуст.відсотки банку</t>
  </si>
  <si>
    <t>інші фінансові доходи</t>
  </si>
  <si>
    <t>1070/5</t>
  </si>
  <si>
    <t>Розрахунки з оплати праці (в т.ч. ЄСВ)</t>
  </si>
  <si>
    <t>частина чистого прибутку</t>
  </si>
  <si>
    <t>1070/1</t>
  </si>
  <si>
    <t>1070/2</t>
  </si>
  <si>
    <t>1070/3</t>
  </si>
  <si>
    <t>1070/4</t>
  </si>
  <si>
    <t>1070/6</t>
  </si>
  <si>
    <t>Інші доходи (амортизація)</t>
  </si>
  <si>
    <t>Інші витрати (амортизація)</t>
  </si>
  <si>
    <t>Поточний ремонт покрівлі, герметизації стиків</t>
  </si>
  <si>
    <t>Вивезення та захоронення сміття</t>
  </si>
  <si>
    <t>Загальновиробничі витрати</t>
  </si>
  <si>
    <t>Обслуговування ліфтів</t>
  </si>
  <si>
    <t>Начальник КП НМР "ЖКО"</t>
  </si>
  <si>
    <t>Оксана ЗОЩУК</t>
  </si>
  <si>
    <t>Від операційної оренди</t>
  </si>
  <si>
    <t>1080/1</t>
  </si>
  <si>
    <t>1080/2</t>
  </si>
  <si>
    <t>1080/3</t>
  </si>
  <si>
    <t>1080/4</t>
  </si>
  <si>
    <t>1080/5</t>
  </si>
  <si>
    <t>адміністративні штрафи</t>
  </si>
  <si>
    <t>Надходження від отримання субсидій та дотацій</t>
  </si>
  <si>
    <t>м.Нетішин, пр-т Незалежності, 31</t>
  </si>
  <si>
    <t>V. Дані про персонал та витрати на оплату праці</t>
  </si>
  <si>
    <t>елек.енергія населення</t>
  </si>
  <si>
    <t>електроенергія населення</t>
  </si>
  <si>
    <r>
      <t>Комунальне підприємство Нетішинської міської ради "Житлово-комунальне об</t>
    </r>
    <r>
      <rPr>
        <b/>
        <sz val="12"/>
        <rFont val="Times New Roman"/>
        <family val="1"/>
      </rPr>
      <t>'</t>
    </r>
    <r>
      <rPr>
        <b/>
        <i/>
        <sz val="12"/>
        <rFont val="Times New Roman"/>
        <family val="1"/>
      </rPr>
      <t>єднання"</t>
    </r>
  </si>
  <si>
    <t>9-14-89, 9-13-32</t>
  </si>
  <si>
    <t>Від пені, штрафи, неустойки</t>
  </si>
  <si>
    <t>Податок на землю</t>
  </si>
  <si>
    <t>інші витрати</t>
  </si>
  <si>
    <t>пені, штрафи, неустойки</t>
  </si>
  <si>
    <t>відрахування 0,3%</t>
  </si>
  <si>
    <t>Інші операційні витрати (розшифрувати)</t>
  </si>
  <si>
    <t>електроенергія</t>
  </si>
  <si>
    <t>послуги банківсього обслуговування</t>
  </si>
  <si>
    <t>Витрати на утримання основних фондів, інших необоротних активів загальногосподарського використання,  у тому числі:</t>
  </si>
  <si>
    <t>пожежна охорона</t>
  </si>
  <si>
    <t>Інші (комун.посл., тех.обслуговування, дератизація, дезинсекція, адмінвитрати та ін.)</t>
  </si>
  <si>
    <t xml:space="preserve">Витрати на паливо та енергію </t>
  </si>
  <si>
    <t>витрати на оренду службових автомобілів</t>
  </si>
  <si>
    <t>внески на утримання адм.буд</t>
  </si>
  <si>
    <t>адм.та судові збори</t>
  </si>
  <si>
    <t>капітальний ремонт ліфтів</t>
  </si>
  <si>
    <t>собівартість реаліз.вироб.запасів</t>
  </si>
  <si>
    <t>кап.ремонт ліфтів</t>
  </si>
  <si>
    <t>1080/6</t>
  </si>
  <si>
    <t>1080/7</t>
  </si>
  <si>
    <t>військовий збір</t>
  </si>
  <si>
    <t>Надходження від ФСС</t>
  </si>
  <si>
    <t>містить сировину,амортизацію,зп таін.витрати пов.з поводж.за мінусом адмін та заг.вир</t>
  </si>
  <si>
    <t>Борг перед ХАЕС зг.ріш.суду</t>
  </si>
  <si>
    <t>Банківське обслуг.</t>
  </si>
  <si>
    <t>Інші витрати</t>
  </si>
  <si>
    <t>містить сировину,амортизацію,зп таін.заг вироб витрати які стос.управ та сміття</t>
  </si>
  <si>
    <t>матер.та послуг прид.за бюд.кошти</t>
  </si>
  <si>
    <t>1070/7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</si>
  <si>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</si>
  <si>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майна загальногосподарського призначення</t>
  </si>
  <si>
    <t>витрати на страхування загальногосподарського персоналу</t>
  </si>
  <si>
    <t xml:space="preserve">організаційно-технічні послуги </t>
  </si>
  <si>
    <t>юридичні послуги</t>
  </si>
  <si>
    <t>послуги з оцінки майна</t>
  </si>
  <si>
    <t>витрати на охорону праці загальногосподарського персоналу</t>
  </si>
  <si>
    <t>витрати на підвищення кваліфікації та перепідготовку кадрів (навчання працівників)</t>
  </si>
  <si>
    <t>1051/1</t>
  </si>
  <si>
    <t>1051/2</t>
  </si>
  <si>
    <t>1051/3</t>
  </si>
  <si>
    <t>1051/4</t>
  </si>
  <si>
    <t>1051/5</t>
  </si>
  <si>
    <t>1051/6</t>
  </si>
  <si>
    <t>1051/7</t>
  </si>
  <si>
    <t>1051/8</t>
  </si>
  <si>
    <t>1051/9</t>
  </si>
  <si>
    <t>2124/1</t>
  </si>
  <si>
    <t>2124/2</t>
  </si>
  <si>
    <t>2124/3</t>
  </si>
  <si>
    <t>2124/4</t>
  </si>
  <si>
    <t>2124/5</t>
  </si>
  <si>
    <t>2124/6</t>
  </si>
  <si>
    <t>3060/1</t>
  </si>
  <si>
    <t>3060/2</t>
  </si>
  <si>
    <t>3060/3</t>
  </si>
  <si>
    <t>3060/4</t>
  </si>
  <si>
    <t>3144/2</t>
  </si>
  <si>
    <t>3150/1</t>
  </si>
  <si>
    <t>3150/2</t>
  </si>
  <si>
    <t>3170/1</t>
  </si>
  <si>
    <t>3170/2</t>
  </si>
  <si>
    <t>3170/3</t>
  </si>
  <si>
    <t>Витрати, що здійснюються для підтримання об’єкта в робочому стані (проведення ремонту, технічного огляду, нагляду, обслуговування тощо)</t>
  </si>
  <si>
    <t>1016/1</t>
  </si>
  <si>
    <t>1016/2</t>
  </si>
  <si>
    <t>Повернення оплат від продавців</t>
  </si>
  <si>
    <t>-</t>
  </si>
  <si>
    <t>обст.констр., визн.тех.стану і т.п., експ.оцінка адмін прим.</t>
  </si>
  <si>
    <t>1051/10</t>
  </si>
  <si>
    <t>тех.обслуг.водопровідних мереж.садиб.забудови</t>
  </si>
  <si>
    <t>1080/8</t>
  </si>
  <si>
    <t>1070/8</t>
  </si>
  <si>
    <t>користування нерух.майном(водогони)</t>
  </si>
  <si>
    <t>Поповнення статутного капіталу</t>
  </si>
  <si>
    <t>Повернення суд.зборів та ін.</t>
  </si>
  <si>
    <t>3060/5</t>
  </si>
  <si>
    <t>3060/6</t>
  </si>
  <si>
    <t>3170/4</t>
  </si>
  <si>
    <t>Таблиця 6</t>
  </si>
  <si>
    <t>VІ. Розподіл коштів, отриманих з  бюджету МТГ на поповнення 
статутного капіталу</t>
  </si>
  <si>
    <t>Надходження коштів з  бюджету МТГ</t>
  </si>
  <si>
    <t>Поповнення статутного капіталу підприємства</t>
  </si>
  <si>
    <t xml:space="preserve">Направлення коштів на: </t>
  </si>
  <si>
    <t>поповнення обігових коштів підприємства (розшифрувати)</t>
  </si>
  <si>
    <t>Витрачання на оплату повернення авансів</t>
  </si>
  <si>
    <t>придбання на оновлення необоротних активів (розшифрувати)</t>
  </si>
  <si>
    <t>3265/1</t>
  </si>
  <si>
    <t>3265/2</t>
  </si>
  <si>
    <t>3265/3</t>
  </si>
  <si>
    <t>реконструкція електромереж і систем обліку спожитої електроенергії гуртожитків</t>
  </si>
  <si>
    <t>проведення капітального ремонту внутрішніх інженерних мереж водопостачання, водовідведення будівель гуртожитків</t>
  </si>
  <si>
    <t>проведення капітальних ремонтів та модернізація ліфтів у будівлях гуртожитків</t>
  </si>
  <si>
    <t>Фінансовий план
поточного року 2023</t>
  </si>
  <si>
    <t>Факт минулого року 2022</t>
  </si>
  <si>
    <t>Плановий рік 2024</t>
  </si>
  <si>
    <r>
      <t xml:space="preserve"> ФІНАНСОВИЙ ПЛАН ПІДПРИЄМСТВА НА </t>
    </r>
    <r>
      <rPr>
        <b/>
        <sz val="16"/>
        <rFont val="Times New Roman"/>
        <family val="1"/>
      </rPr>
      <t>2024</t>
    </r>
    <r>
      <rPr>
        <b/>
        <sz val="12"/>
        <rFont val="Times New Roman"/>
        <family val="1"/>
      </rPr>
      <t xml:space="preserve"> рік</t>
    </r>
  </si>
  <si>
    <t>План поточного року 2023</t>
  </si>
  <si>
    <t>Плановий рік (усього) 2024</t>
  </si>
  <si>
    <t>інформаційно-консультативні послуги, обсл.ПК</t>
  </si>
  <si>
    <t>Плановий рік (усього)      2024</t>
  </si>
  <si>
    <t>ФІНАНСОВИЙ ПЛАН</t>
  </si>
  <si>
    <t>(4940)</t>
  </si>
  <si>
    <t>для розрахунку з кредитором (ВП ХАЕС)</t>
  </si>
  <si>
    <t>6020/1</t>
  </si>
  <si>
    <t>__________________</t>
  </si>
  <si>
    <t>інше (відновлення видатків використаних на забезпечення функціонування природної вентиляції у нежитловому приміщенні захисної споруди)</t>
  </si>
  <si>
    <t>Повернення заробітної плати</t>
  </si>
  <si>
    <t>3060/7</t>
  </si>
  <si>
    <t>Орендна плат до бюджету</t>
  </si>
  <si>
    <t>3150/3</t>
  </si>
  <si>
    <t>3810</t>
  </si>
  <si>
    <t>(7760)</t>
  </si>
  <si>
    <t>11449</t>
  </si>
  <si>
    <t>(11449)</t>
  </si>
  <si>
    <t>3144/3</t>
  </si>
  <si>
    <t xml:space="preserve">за ЄДРПОУ </t>
  </si>
  <si>
    <t>Дарʼя БРОВКО</t>
  </si>
  <si>
    <r>
      <t>Бровко Дар</t>
    </r>
    <r>
      <rPr>
        <u val="single"/>
        <sz val="12"/>
        <rFont val="Calibri"/>
        <family val="2"/>
      </rPr>
      <t>ʼ</t>
    </r>
    <r>
      <rPr>
        <u val="single"/>
        <sz val="12"/>
        <rFont val="Times New Roman"/>
        <family val="1"/>
      </rPr>
      <t>я Станіславівна</t>
    </r>
  </si>
  <si>
    <t>Додаток</t>
  </si>
  <si>
    <t>Нетішинської міської ради</t>
  </si>
  <si>
    <t>VІІІ скликання</t>
  </si>
  <si>
    <t>Рішення сорок четвертої сесії</t>
  </si>
  <si>
    <t>26.01.2024 № 44/2118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</si>
</sst>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"/>
    <numFmt numFmtId="185" formatCode="0.0"/>
    <numFmt numFmtId="186" formatCode="_(* #,##0_);_(* \(#,##0\);_(* &quot;-&quot;??_);_(@_)"/>
    <numFmt numFmtId="187" formatCode="_(* #,##0.0_);_(* \(#,##0.0\);_(* &quot;-&quot;_);_(@_)"/>
  </numFmts>
  <fonts count="51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0"/>
      <name val="Arial Cyr"/>
      <family val="0"/>
    </font>
    <font>
      <i/>
      <sz val="11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6"/>
      <name val="Times New Roman"/>
      <family val="1"/>
    </font>
    <font>
      <sz val="8"/>
      <name val="Times New Roman"/>
      <family val="1"/>
    </font>
    <font>
      <b/>
      <i/>
      <sz val="12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sz val="12"/>
      <name val="Arial"/>
      <family val="2"/>
    </font>
    <font>
      <sz val="9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20"/>
      <color indexed="8"/>
      <name val="Times New Roman"/>
      <family val="1"/>
    </font>
    <font>
      <b/>
      <sz val="20"/>
      <name val="Arial"/>
      <family val="2"/>
    </font>
    <font>
      <u val="single"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name val="Times New Roman"/>
      <family val="1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7" borderId="1" applyNumberFormat="0" applyAlignment="0" applyProtection="0"/>
    <xf numFmtId="0" fontId="33" fillId="20" borderId="2" applyNumberFormat="0" applyAlignment="0" applyProtection="0"/>
    <xf numFmtId="0" fontId="34" fillId="20" borderId="1" applyNumberFormat="0" applyAlignment="0" applyProtection="0"/>
    <xf numFmtId="0" fontId="11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1" borderId="7" applyNumberFormat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6" fillId="0" borderId="0">
      <alignment/>
      <protection/>
    </xf>
    <xf numFmtId="0" fontId="12" fillId="0" borderId="0" applyNumberFormat="0" applyFill="0" applyBorder="0" applyAlignment="0" applyProtection="0"/>
    <xf numFmtId="0" fontId="42" fillId="3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6" fillId="4" borderId="0" applyNumberFormat="0" applyBorder="0" applyAlignment="0" applyProtection="0"/>
  </cellStyleXfs>
  <cellXfs count="301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left" vertical="center" wrapText="1"/>
    </xf>
    <xf numFmtId="181" fontId="3" fillId="0" borderId="10" xfId="0" applyNumberFormat="1" applyFont="1" applyFill="1" applyBorder="1" applyAlignment="1">
      <alignment horizontal="center" vertical="center" wrapText="1"/>
    </xf>
    <xf numFmtId="0" fontId="3" fillId="0" borderId="0" xfId="53" applyFont="1" applyFill="1" applyBorder="1" applyAlignment="1">
      <alignment horizontal="center" vertical="center"/>
      <protection/>
    </xf>
    <xf numFmtId="0" fontId="3" fillId="0" borderId="0" xfId="53" applyFont="1" applyFill="1" applyBorder="1" applyAlignment="1">
      <alignment horizontal="left" vertical="center" wrapText="1"/>
      <protection/>
    </xf>
    <xf numFmtId="184" fontId="3" fillId="0" borderId="0" xfId="53" applyNumberFormat="1" applyFont="1" applyFill="1" applyBorder="1" applyAlignment="1">
      <alignment horizontal="center" vertical="center" wrapText="1"/>
      <protection/>
    </xf>
    <xf numFmtId="184" fontId="3" fillId="0" borderId="0" xfId="53" applyNumberFormat="1" applyFont="1" applyFill="1" applyBorder="1" applyAlignment="1">
      <alignment horizontal="right" vertical="center" wrapText="1"/>
      <protection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 quotePrefix="1">
      <alignment horizontal="center" vertical="center"/>
    </xf>
    <xf numFmtId="184" fontId="7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Border="1" applyAlignment="1" quotePrefix="1">
      <alignment horizontal="center" vertical="center"/>
    </xf>
    <xf numFmtId="185" fontId="4" fillId="0" borderId="0" xfId="0" applyNumberFormat="1" applyFont="1" applyFill="1" applyBorder="1" applyAlignment="1">
      <alignment horizontal="right" vertical="center" wrapText="1"/>
    </xf>
    <xf numFmtId="185" fontId="4" fillId="0" borderId="0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4" fillId="0" borderId="12" xfId="0" applyFont="1" applyBorder="1" applyAlignment="1">
      <alignment vertical="center"/>
    </xf>
    <xf numFmtId="0" fontId="14" fillId="0" borderId="13" xfId="0" applyFont="1" applyBorder="1" applyAlignment="1">
      <alignment vertical="center" wrapText="1"/>
    </xf>
    <xf numFmtId="0" fontId="15" fillId="0" borderId="14" xfId="0" applyFont="1" applyBorder="1" applyAlignment="1">
      <alignment vertical="center" wrapText="1"/>
    </xf>
    <xf numFmtId="0" fontId="14" fillId="0" borderId="14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14" fillId="0" borderId="16" xfId="0" applyFont="1" applyBorder="1" applyAlignment="1">
      <alignment vertical="center"/>
    </xf>
    <xf numFmtId="0" fontId="14" fillId="0" borderId="17" xfId="0" applyFont="1" applyBorder="1" applyAlignment="1">
      <alignment vertical="center"/>
    </xf>
    <xf numFmtId="184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right" vertical="center"/>
    </xf>
    <xf numFmtId="0" fontId="14" fillId="0" borderId="21" xfId="0" applyFont="1" applyBorder="1" applyAlignment="1">
      <alignment horizontal="right" vertical="center"/>
    </xf>
    <xf numFmtId="0" fontId="4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14" fillId="0" borderId="22" xfId="0" applyFont="1" applyBorder="1" applyAlignment="1">
      <alignment vertical="center" wrapText="1"/>
    </xf>
    <xf numFmtId="181" fontId="10" fillId="0" borderId="10" xfId="0" applyNumberFormat="1" applyFont="1" applyFill="1" applyBorder="1" applyAlignment="1">
      <alignment horizontal="center" vertical="center" wrapText="1"/>
    </xf>
    <xf numFmtId="181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 shrinkToFit="1"/>
    </xf>
    <xf numFmtId="0" fontId="9" fillId="0" borderId="10" xfId="53" applyFont="1" applyFill="1" applyBorder="1" applyAlignment="1">
      <alignment horizontal="center" vertical="center"/>
      <protection/>
    </xf>
    <xf numFmtId="0" fontId="9" fillId="0" borderId="10" xfId="53" applyFont="1" applyFill="1" applyBorder="1" applyAlignment="1">
      <alignment horizontal="left" vertical="center" wrapText="1"/>
      <protection/>
    </xf>
    <xf numFmtId="0" fontId="9" fillId="0" borderId="0" xfId="0" applyFont="1" applyAlignment="1">
      <alignment/>
    </xf>
    <xf numFmtId="181" fontId="4" fillId="24" borderId="10" xfId="0" applyNumberFormat="1" applyFont="1" applyFill="1" applyBorder="1" applyAlignment="1">
      <alignment horizontal="center" vertical="center" wrapText="1"/>
    </xf>
    <xf numFmtId="181" fontId="3" fillId="24" borderId="10" xfId="0" applyNumberFormat="1" applyFont="1" applyFill="1" applyBorder="1" applyAlignment="1">
      <alignment horizontal="center" vertical="center" wrapText="1"/>
    </xf>
    <xf numFmtId="181" fontId="9" fillId="24" borderId="10" xfId="0" applyNumberFormat="1" applyFont="1" applyFill="1" applyBorder="1" applyAlignment="1">
      <alignment horizontal="center" vertical="center" wrapText="1"/>
    </xf>
    <xf numFmtId="0" fontId="4" fillId="24" borderId="23" xfId="0" applyFont="1" applyFill="1" applyBorder="1" applyAlignment="1">
      <alignment horizontal="left" vertical="center" wrapText="1"/>
    </xf>
    <xf numFmtId="0" fontId="3" fillId="24" borderId="10" xfId="0" applyFont="1" applyFill="1" applyBorder="1" applyAlignment="1">
      <alignment horizontal="left" vertical="center" wrapText="1"/>
    </xf>
    <xf numFmtId="0" fontId="4" fillId="24" borderId="10" xfId="0" applyFont="1" applyFill="1" applyBorder="1" applyAlignment="1">
      <alignment horizontal="left" vertical="center" wrapText="1"/>
    </xf>
    <xf numFmtId="0" fontId="1" fillId="24" borderId="0" xfId="0" applyFont="1" applyFill="1" applyBorder="1" applyAlignment="1">
      <alignment horizontal="center" vertical="center" wrapText="1"/>
    </xf>
    <xf numFmtId="0" fontId="3" fillId="24" borderId="0" xfId="53" applyFont="1" applyFill="1" applyBorder="1" applyAlignment="1">
      <alignment horizontal="center" vertical="center"/>
      <protection/>
    </xf>
    <xf numFmtId="184" fontId="3" fillId="24" borderId="0" xfId="53" applyNumberFormat="1" applyFont="1" applyFill="1" applyBorder="1" applyAlignment="1">
      <alignment horizontal="center" vertical="center" wrapText="1"/>
      <protection/>
    </xf>
    <xf numFmtId="0" fontId="4" fillId="20" borderId="10" xfId="0" applyFont="1" applyFill="1" applyBorder="1" applyAlignment="1">
      <alignment horizontal="left" vertical="center" wrapText="1"/>
    </xf>
    <xf numFmtId="0" fontId="4" fillId="24" borderId="0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 wrapText="1"/>
    </xf>
    <xf numFmtId="0" fontId="4" fillId="24" borderId="24" xfId="53" applyFont="1" applyFill="1" applyBorder="1" applyAlignment="1">
      <alignment horizontal="left" vertical="center" wrapText="1"/>
      <protection/>
    </xf>
    <xf numFmtId="0" fontId="5" fillId="24" borderId="0" xfId="0" applyFont="1" applyFill="1" applyBorder="1" applyAlignment="1">
      <alignment horizontal="center" vertical="center"/>
    </xf>
    <xf numFmtId="0" fontId="1" fillId="24" borderId="0" xfId="0" applyFont="1" applyFill="1" applyBorder="1" applyAlignment="1">
      <alignment vertical="center" wrapText="1"/>
    </xf>
    <xf numFmtId="184" fontId="3" fillId="24" borderId="0" xfId="0" applyNumberFormat="1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9" fillId="24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20" fillId="0" borderId="0" xfId="0" applyFont="1" applyAlignment="1">
      <alignment/>
    </xf>
    <xf numFmtId="186" fontId="9" fillId="0" borderId="0" xfId="0" applyNumberFormat="1" applyFont="1" applyAlignment="1">
      <alignment/>
    </xf>
    <xf numFmtId="0" fontId="9" fillId="24" borderId="0" xfId="0" applyFont="1" applyFill="1" applyAlignment="1">
      <alignment/>
    </xf>
    <xf numFmtId="184" fontId="3" fillId="0" borderId="0" xfId="0" applyNumberFormat="1" applyFont="1" applyFill="1" applyBorder="1" applyAlignment="1">
      <alignment horizontal="left" vertical="center" wrapText="1"/>
    </xf>
    <xf numFmtId="184" fontId="3" fillId="0" borderId="0" xfId="0" applyNumberFormat="1" applyFont="1" applyFill="1" applyBorder="1" applyAlignment="1" quotePrefix="1">
      <alignment horizontal="left" vertical="center" wrapText="1"/>
    </xf>
    <xf numFmtId="0" fontId="9" fillId="0" borderId="10" xfId="53" applyFont="1" applyFill="1" applyBorder="1" applyAlignment="1">
      <alignment horizontal="center" vertical="center" wrapText="1"/>
      <protection/>
    </xf>
    <xf numFmtId="0" fontId="9" fillId="24" borderId="10" xfId="0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center" vertical="center"/>
    </xf>
    <xf numFmtId="0" fontId="2" fillId="24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187" fontId="2" fillId="24" borderId="0" xfId="0" applyNumberFormat="1" applyFont="1" applyFill="1" applyAlignment="1">
      <alignment horizontal="center" vertical="center"/>
    </xf>
    <xf numFmtId="1" fontId="2" fillId="0" borderId="0" xfId="0" applyNumberFormat="1" applyFont="1" applyFill="1" applyAlignment="1">
      <alignment horizontal="center" vertical="center"/>
    </xf>
    <xf numFmtId="181" fontId="2" fillId="24" borderId="0" xfId="0" applyNumberFormat="1" applyFont="1" applyFill="1" applyAlignment="1">
      <alignment horizontal="center" vertical="center"/>
    </xf>
    <xf numFmtId="187" fontId="3" fillId="24" borderId="10" xfId="0" applyNumberFormat="1" applyFont="1" applyFill="1" applyBorder="1" applyAlignment="1">
      <alignment horizontal="right" vertical="center" wrapText="1"/>
    </xf>
    <xf numFmtId="181" fontId="47" fillId="24" borderId="10" xfId="0" applyNumberFormat="1" applyFont="1" applyFill="1" applyBorder="1" applyAlignment="1">
      <alignment horizontal="right" vertical="center" wrapText="1"/>
    </xf>
    <xf numFmtId="181" fontId="3" fillId="0" borderId="10" xfId="0" applyNumberFormat="1" applyFont="1" applyFill="1" applyBorder="1" applyAlignment="1">
      <alignment horizontal="right" vertical="center" wrapText="1"/>
    </xf>
    <xf numFmtId="181" fontId="47" fillId="0" borderId="10" xfId="0" applyNumberFormat="1" applyFont="1" applyFill="1" applyBorder="1" applyAlignment="1">
      <alignment horizontal="right" vertical="center" wrapText="1"/>
    </xf>
    <xf numFmtId="181" fontId="3" fillId="24" borderId="10" xfId="0" applyNumberFormat="1" applyFont="1" applyFill="1" applyBorder="1" applyAlignment="1">
      <alignment horizontal="right" vertical="center" wrapText="1"/>
    </xf>
    <xf numFmtId="1" fontId="3" fillId="24" borderId="10" xfId="0" applyNumberFormat="1" applyFont="1" applyFill="1" applyBorder="1" applyAlignment="1">
      <alignment horizontal="right" vertical="center" wrapText="1"/>
    </xf>
    <xf numFmtId="1" fontId="3" fillId="24" borderId="10" xfId="0" applyNumberFormat="1" applyFont="1" applyFill="1" applyBorder="1" applyAlignment="1">
      <alignment horizontal="right" vertical="center" wrapText="1"/>
    </xf>
    <xf numFmtId="1" fontId="19" fillId="24" borderId="10" xfId="0" applyNumberFormat="1" applyFont="1" applyFill="1" applyBorder="1" applyAlignment="1">
      <alignment horizontal="right" vertical="center" wrapText="1"/>
    </xf>
    <xf numFmtId="1" fontId="3" fillId="0" borderId="10" xfId="0" applyNumberFormat="1" applyFont="1" applyFill="1" applyBorder="1" applyAlignment="1">
      <alignment horizontal="right" vertical="center" wrapText="1"/>
    </xf>
    <xf numFmtId="2" fontId="3" fillId="24" borderId="10" xfId="0" applyNumberFormat="1" applyFont="1" applyFill="1" applyBorder="1" applyAlignment="1">
      <alignment horizontal="right" vertical="center" wrapText="1"/>
    </xf>
    <xf numFmtId="2" fontId="3" fillId="0" borderId="10" xfId="0" applyNumberFormat="1" applyFont="1" applyFill="1" applyBorder="1" applyAlignment="1">
      <alignment horizontal="right" vertical="center" wrapText="1"/>
    </xf>
    <xf numFmtId="1" fontId="4" fillId="24" borderId="10" xfId="0" applyNumberFormat="1" applyFont="1" applyFill="1" applyBorder="1" applyAlignment="1">
      <alignment horizontal="right" vertical="center" wrapText="1"/>
    </xf>
    <xf numFmtId="0" fontId="3" fillId="0" borderId="10" xfId="0" applyNumberFormat="1" applyFont="1" applyFill="1" applyBorder="1" applyAlignment="1">
      <alignment horizontal="right" vertical="center" wrapText="1"/>
    </xf>
    <xf numFmtId="3" fontId="3" fillId="24" borderId="10" xfId="0" applyNumberFormat="1" applyFont="1" applyFill="1" applyBorder="1" applyAlignment="1">
      <alignment horizontal="right" vertical="center" wrapText="1"/>
    </xf>
    <xf numFmtId="186" fontId="3" fillId="24" borderId="10" xfId="0" applyNumberFormat="1" applyFont="1" applyFill="1" applyBorder="1" applyAlignment="1">
      <alignment horizontal="right" vertical="center" wrapText="1"/>
    </xf>
    <xf numFmtId="3" fontId="4" fillId="20" borderId="10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horizontal="center" vertical="center"/>
    </xf>
    <xf numFmtId="0" fontId="14" fillId="0" borderId="22" xfId="0" applyFont="1" applyBorder="1" applyAlignment="1">
      <alignment horizontal="left"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14" fillId="0" borderId="12" xfId="0" applyFont="1" applyBorder="1" applyAlignment="1">
      <alignment horizontal="left" vertical="center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horizontal="justify" vertical="center"/>
    </xf>
    <xf numFmtId="0" fontId="3" fillId="0" borderId="0" xfId="0" applyFont="1" applyAlignment="1">
      <alignment/>
    </xf>
    <xf numFmtId="0" fontId="3" fillId="24" borderId="0" xfId="0" applyFont="1" applyFill="1" applyAlignment="1">
      <alignment/>
    </xf>
    <xf numFmtId="0" fontId="17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Alignment="1">
      <alignment/>
    </xf>
    <xf numFmtId="0" fontId="17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185" fontId="4" fillId="0" borderId="0" xfId="0" applyNumberFormat="1" applyFont="1" applyFill="1" applyBorder="1" applyAlignment="1">
      <alignment horizontal="center" vertical="center" wrapText="1"/>
    </xf>
    <xf numFmtId="181" fontId="3" fillId="0" borderId="0" xfId="0" applyNumberFormat="1" applyFont="1" applyFill="1" applyAlignment="1">
      <alignment/>
    </xf>
    <xf numFmtId="181" fontId="9" fillId="0" borderId="0" xfId="0" applyNumberFormat="1" applyFont="1" applyAlignment="1">
      <alignment/>
    </xf>
    <xf numFmtId="0" fontId="9" fillId="24" borderId="10" xfId="53" applyFont="1" applyFill="1" applyBorder="1" applyAlignment="1">
      <alignment horizontal="center" vertical="center" wrapText="1"/>
      <protection/>
    </xf>
    <xf numFmtId="0" fontId="3" fillId="0" borderId="10" xfId="53" applyFont="1" applyFill="1" applyBorder="1" applyAlignment="1">
      <alignment horizontal="left" vertical="center" wrapText="1"/>
      <protection/>
    </xf>
    <xf numFmtId="181" fontId="4" fillId="0" borderId="10" xfId="0" applyNumberFormat="1" applyFont="1" applyFill="1" applyBorder="1" applyAlignment="1">
      <alignment horizontal="right" vertical="center" wrapText="1"/>
    </xf>
    <xf numFmtId="0" fontId="9" fillId="0" borderId="10" xfId="0" applyNumberFormat="1" applyFont="1" applyFill="1" applyBorder="1" applyAlignment="1" quotePrefix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right" vertical="center" wrapText="1"/>
    </xf>
    <xf numFmtId="0" fontId="3" fillId="24" borderId="10" xfId="0" applyFont="1" applyFill="1" applyBorder="1" applyAlignment="1">
      <alignment horizontal="center" vertical="center" wrapText="1" shrinkToFit="1"/>
    </xf>
    <xf numFmtId="0" fontId="9" fillId="24" borderId="10" xfId="0" applyFont="1" applyFill="1" applyBorder="1" applyAlignment="1" quotePrefix="1">
      <alignment horizontal="center" vertical="center"/>
    </xf>
    <xf numFmtId="0" fontId="10" fillId="20" borderId="10" xfId="0" applyFont="1" applyFill="1" applyBorder="1" applyAlignment="1" quotePrefix="1">
      <alignment horizontal="center" vertical="center"/>
    </xf>
    <xf numFmtId="0" fontId="9" fillId="24" borderId="10" xfId="0" applyFont="1" applyFill="1" applyBorder="1" applyAlignment="1">
      <alignment horizontal="center" vertical="center"/>
    </xf>
    <xf numFmtId="0" fontId="10" fillId="24" borderId="23" xfId="0" applyFont="1" applyFill="1" applyBorder="1" applyAlignment="1" quotePrefix="1">
      <alignment horizontal="center" vertical="center"/>
    </xf>
    <xf numFmtId="0" fontId="10" fillId="24" borderId="10" xfId="0" applyFont="1" applyFill="1" applyBorder="1" applyAlignment="1" quotePrefix="1">
      <alignment horizontal="center" vertical="center"/>
    </xf>
    <xf numFmtId="0" fontId="10" fillId="24" borderId="24" xfId="0" applyFont="1" applyFill="1" applyBorder="1" applyAlignment="1" quotePrefix="1">
      <alignment horizontal="center" vertical="center"/>
    </xf>
    <xf numFmtId="0" fontId="3" fillId="24" borderId="0" xfId="0" applyFont="1" applyFill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 quotePrefix="1">
      <alignment horizontal="center" vertical="center"/>
    </xf>
    <xf numFmtId="0" fontId="10" fillId="0" borderId="10" xfId="0" applyFont="1" applyFill="1" applyBorder="1" applyAlignment="1" quotePrefix="1">
      <alignment horizontal="center" vertical="center"/>
    </xf>
    <xf numFmtId="181" fontId="2" fillId="0" borderId="0" xfId="0" applyNumberFormat="1" applyFont="1" applyFill="1" applyAlignment="1">
      <alignment horizontal="center" vertical="center"/>
    </xf>
    <xf numFmtId="184" fontId="3" fillId="0" borderId="10" xfId="0" applyNumberFormat="1" applyFont="1" applyFill="1" applyBorder="1" applyAlignment="1">
      <alignment horizontal="right" vertical="center" wrapText="1"/>
    </xf>
    <xf numFmtId="185" fontId="3" fillId="24" borderId="10" xfId="0" applyNumberFormat="1" applyFont="1" applyFill="1" applyBorder="1" applyAlignment="1">
      <alignment horizontal="right" vertical="center" wrapText="1"/>
    </xf>
    <xf numFmtId="181" fontId="3" fillId="0" borderId="10" xfId="0" applyNumberFormat="1" applyFont="1" applyFill="1" applyBorder="1" applyAlignment="1">
      <alignment vertical="center" wrapText="1"/>
    </xf>
    <xf numFmtId="49" fontId="3" fillId="24" borderId="10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Fill="1" applyAlignment="1">
      <alignment horizontal="center" vertical="center"/>
    </xf>
    <xf numFmtId="1" fontId="1" fillId="0" borderId="0" xfId="0" applyNumberFormat="1" applyFont="1" applyFill="1" applyAlignment="1">
      <alignment horizontal="center" vertical="center"/>
    </xf>
    <xf numFmtId="0" fontId="3" fillId="24" borderId="10" xfId="0" applyNumberFormat="1" applyFont="1" applyFill="1" applyBorder="1" applyAlignment="1">
      <alignment horizontal="right" vertical="center" wrapText="1"/>
    </xf>
    <xf numFmtId="1" fontId="4" fillId="20" borderId="10" xfId="0" applyNumberFormat="1" applyFont="1" applyFill="1" applyBorder="1" applyAlignment="1">
      <alignment horizontal="right" vertical="center"/>
    </xf>
    <xf numFmtId="181" fontId="4" fillId="24" borderId="10" xfId="0" applyNumberFormat="1" applyFont="1" applyFill="1" applyBorder="1" applyAlignment="1">
      <alignment horizontal="right" vertical="center" wrapText="1"/>
    </xf>
    <xf numFmtId="186" fontId="2" fillId="0" borderId="0" xfId="0" applyNumberFormat="1" applyFont="1" applyFill="1" applyAlignment="1">
      <alignment horizontal="center" vertical="center"/>
    </xf>
    <xf numFmtId="181" fontId="3" fillId="0" borderId="0" xfId="0" applyNumberFormat="1" applyFont="1" applyAlignment="1">
      <alignment/>
    </xf>
    <xf numFmtId="0" fontId="3" fillId="0" borderId="10" xfId="0" applyFont="1" applyFill="1" applyBorder="1" applyAlignment="1" quotePrefix="1">
      <alignment horizontal="center" vertical="center"/>
    </xf>
    <xf numFmtId="3" fontId="47" fillId="0" borderId="10" xfId="0" applyNumberFormat="1" applyFont="1" applyFill="1" applyBorder="1" applyAlignment="1">
      <alignment horizontal="right" vertical="center" wrapText="1"/>
    </xf>
    <xf numFmtId="0" fontId="3" fillId="20" borderId="10" xfId="0" applyFont="1" applyFill="1" applyBorder="1" applyAlignment="1">
      <alignment horizontal="left" vertical="center" wrapText="1"/>
    </xf>
    <xf numFmtId="0" fontId="9" fillId="20" borderId="10" xfId="0" applyFont="1" applyFill="1" applyBorder="1" applyAlignment="1">
      <alignment horizontal="center" vertical="center"/>
    </xf>
    <xf numFmtId="184" fontId="3" fillId="20" borderId="10" xfId="0" applyNumberFormat="1" applyFont="1" applyFill="1" applyBorder="1" applyAlignment="1">
      <alignment horizontal="right" vertical="center" wrapText="1"/>
    </xf>
    <xf numFmtId="181" fontId="3" fillId="20" borderId="10" xfId="0" applyNumberFormat="1" applyFont="1" applyFill="1" applyBorder="1" applyAlignment="1">
      <alignment horizontal="right" vertical="center" wrapText="1"/>
    </xf>
    <xf numFmtId="0" fontId="3" fillId="0" borderId="10" xfId="0" applyFont="1" applyBorder="1" applyAlignment="1">
      <alignment horizontal="left" vertical="center"/>
    </xf>
    <xf numFmtId="181" fontId="4" fillId="20" borderId="10" xfId="0" applyNumberFormat="1" applyFont="1" applyFill="1" applyBorder="1" applyAlignment="1">
      <alignment horizontal="right" vertical="center" wrapText="1"/>
    </xf>
    <xf numFmtId="181" fontId="48" fillId="20" borderId="10" xfId="0" applyNumberFormat="1" applyFont="1" applyFill="1" applyBorder="1" applyAlignment="1">
      <alignment horizontal="right" vertical="center" wrapText="1"/>
    </xf>
    <xf numFmtId="0" fontId="48" fillId="20" borderId="10" xfId="0" applyNumberFormat="1" applyFont="1" applyFill="1" applyBorder="1" applyAlignment="1">
      <alignment horizontal="right" vertical="center" wrapText="1"/>
    </xf>
    <xf numFmtId="3" fontId="4" fillId="20" borderId="10" xfId="0" applyNumberFormat="1" applyFont="1" applyFill="1" applyBorder="1" applyAlignment="1">
      <alignment horizontal="right" vertical="center" wrapText="1"/>
    </xf>
    <xf numFmtId="1" fontId="4" fillId="20" borderId="10" xfId="0" applyNumberFormat="1" applyFont="1" applyFill="1" applyBorder="1" applyAlignment="1">
      <alignment horizontal="right" vertical="center" wrapText="1"/>
    </xf>
    <xf numFmtId="0" fontId="4" fillId="20" borderId="10" xfId="0" applyFont="1" applyFill="1" applyBorder="1" applyAlignment="1">
      <alignment horizontal="left" vertical="center" wrapText="1" shrinkToFit="1"/>
    </xf>
    <xf numFmtId="0" fontId="9" fillId="20" borderId="10" xfId="0" applyFont="1" applyFill="1" applyBorder="1" applyAlignment="1">
      <alignment horizontal="center" vertical="center" wrapText="1"/>
    </xf>
    <xf numFmtId="1" fontId="3" fillId="20" borderId="10" xfId="0" applyNumberFormat="1" applyFont="1" applyFill="1" applyBorder="1" applyAlignment="1">
      <alignment horizontal="right" vertical="center" wrapText="1"/>
    </xf>
    <xf numFmtId="0" fontId="4" fillId="20" borderId="23" xfId="0" applyFont="1" applyFill="1" applyBorder="1" applyAlignment="1">
      <alignment horizontal="left" vertical="center" wrapText="1"/>
    </xf>
    <xf numFmtId="0" fontId="9" fillId="20" borderId="10" xfId="0" applyFont="1" applyFill="1" applyBorder="1" applyAlignment="1" quotePrefix="1">
      <alignment horizontal="center" vertical="center"/>
    </xf>
    <xf numFmtId="0" fontId="3" fillId="20" borderId="10" xfId="0" applyNumberFormat="1" applyFont="1" applyFill="1" applyBorder="1" applyAlignment="1">
      <alignment horizontal="right" vertical="center" wrapText="1"/>
    </xf>
    <xf numFmtId="0" fontId="10" fillId="20" borderId="23" xfId="0" applyFont="1" applyFill="1" applyBorder="1" applyAlignment="1" quotePrefix="1">
      <alignment horizontal="center" vertical="center"/>
    </xf>
    <xf numFmtId="0" fontId="47" fillId="24" borderId="10" xfId="0" applyFont="1" applyFill="1" applyBorder="1" applyAlignment="1">
      <alignment horizontal="right" vertical="center"/>
    </xf>
    <xf numFmtId="1" fontId="3" fillId="0" borderId="10" xfId="0" applyNumberFormat="1" applyFont="1" applyBorder="1" applyAlignment="1">
      <alignment horizontal="right" vertical="center"/>
    </xf>
    <xf numFmtId="181" fontId="47" fillId="20" borderId="10" xfId="0" applyNumberFormat="1" applyFont="1" applyFill="1" applyBorder="1" applyAlignment="1">
      <alignment horizontal="right" vertical="center" wrapText="1"/>
    </xf>
    <xf numFmtId="1" fontId="9" fillId="0" borderId="0" xfId="0" applyNumberFormat="1" applyFont="1" applyAlignment="1">
      <alignment/>
    </xf>
    <xf numFmtId="43" fontId="1" fillId="0" borderId="0" xfId="0" applyNumberFormat="1" applyFont="1" applyFill="1" applyAlignment="1">
      <alignment horizontal="center" vertical="center"/>
    </xf>
    <xf numFmtId="0" fontId="4" fillId="20" borderId="10" xfId="53" applyFont="1" applyFill="1" applyBorder="1" applyAlignment="1">
      <alignment horizontal="left" vertical="center" wrapText="1"/>
      <protection/>
    </xf>
    <xf numFmtId="0" fontId="10" fillId="20" borderId="10" xfId="53" applyFont="1" applyFill="1" applyBorder="1" applyAlignment="1">
      <alignment horizontal="center" vertical="center"/>
      <protection/>
    </xf>
    <xf numFmtId="184" fontId="4" fillId="20" borderId="10" xfId="0" applyNumberFormat="1" applyFont="1" applyFill="1" applyBorder="1" applyAlignment="1">
      <alignment horizontal="right" vertical="center" wrapText="1"/>
    </xf>
    <xf numFmtId="0" fontId="10" fillId="20" borderId="10" xfId="0" applyFont="1" applyFill="1" applyBorder="1" applyAlignment="1">
      <alignment horizontal="center" vertical="center"/>
    </xf>
    <xf numFmtId="0" fontId="3" fillId="20" borderId="10" xfId="53" applyFont="1" applyFill="1" applyBorder="1" applyAlignment="1">
      <alignment horizontal="left" vertical="center" wrapText="1"/>
      <protection/>
    </xf>
    <xf numFmtId="181" fontId="3" fillId="20" borderId="10" xfId="0" applyNumberFormat="1" applyFont="1" applyFill="1" applyBorder="1" applyAlignment="1">
      <alignment vertical="center" wrapText="1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23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24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24" borderId="25" xfId="53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1" fontId="9" fillId="0" borderId="10" xfId="0" applyNumberFormat="1" applyFont="1" applyFill="1" applyBorder="1" applyAlignment="1">
      <alignment horizontal="right" vertical="center" wrapText="1"/>
    </xf>
    <xf numFmtId="2" fontId="3" fillId="24" borderId="10" xfId="0" applyNumberFormat="1" applyFont="1" applyFill="1" applyBorder="1" applyAlignment="1">
      <alignment horizontal="center" vertical="center" wrapText="1"/>
    </xf>
    <xf numFmtId="49" fontId="4" fillId="24" borderId="10" xfId="0" applyNumberFormat="1" applyFont="1" applyFill="1" applyBorder="1" applyAlignment="1">
      <alignment horizontal="right" vertical="center" wrapText="1"/>
    </xf>
    <xf numFmtId="0" fontId="10" fillId="0" borderId="10" xfId="0" applyNumberFormat="1" applyFont="1" applyFill="1" applyBorder="1" applyAlignment="1" quotePrefix="1">
      <alignment horizontal="center" vertical="center" wrapText="1"/>
    </xf>
    <xf numFmtId="0" fontId="3" fillId="24" borderId="10" xfId="0" applyFont="1" applyFill="1" applyBorder="1" applyAlignment="1" quotePrefix="1">
      <alignment horizontal="center" vertical="center"/>
    </xf>
    <xf numFmtId="0" fontId="47" fillId="0" borderId="10" xfId="0" applyFont="1" applyBorder="1" applyAlignment="1">
      <alignment wrapText="1"/>
    </xf>
    <xf numFmtId="1" fontId="3" fillId="24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2" fontId="3" fillId="20" borderId="10" xfId="0" applyNumberFormat="1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1" fontId="4" fillId="0" borderId="10" xfId="0" applyNumberFormat="1" applyFont="1" applyBorder="1" applyAlignment="1">
      <alignment horizontal="right" vertical="center"/>
    </xf>
    <xf numFmtId="3" fontId="48" fillId="20" borderId="10" xfId="0" applyNumberFormat="1" applyFont="1" applyFill="1" applyBorder="1" applyAlignment="1">
      <alignment horizontal="right" vertical="center" wrapText="1"/>
    </xf>
    <xf numFmtId="181" fontId="3" fillId="24" borderId="10" xfId="0" applyNumberFormat="1" applyFont="1" applyFill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right" vertical="center" wrapText="1"/>
    </xf>
    <xf numFmtId="2" fontId="9" fillId="0" borderId="0" xfId="0" applyNumberFormat="1" applyFont="1" applyAlignment="1">
      <alignment/>
    </xf>
    <xf numFmtId="0" fontId="3" fillId="24" borderId="10" xfId="0" applyFont="1" applyFill="1" applyBorder="1" applyAlignment="1">
      <alignment horizontal="right" vertical="center"/>
    </xf>
    <xf numFmtId="181" fontId="3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 applyProtection="1">
      <alignment horizontal="left" vertical="center" wrapText="1"/>
      <protection locked="0"/>
    </xf>
    <xf numFmtId="0" fontId="3" fillId="0" borderId="10" xfId="0" applyNumberFormat="1" applyFont="1" applyFill="1" applyBorder="1" applyAlignment="1" applyProtection="1" quotePrefix="1">
      <alignment horizontal="center" vertical="center" wrapText="1"/>
      <protection locked="0"/>
    </xf>
    <xf numFmtId="181" fontId="4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 applyProtection="1">
      <alignment horizontal="left" vertical="center" wrapText="1"/>
      <protection locked="0"/>
    </xf>
    <xf numFmtId="18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>
      <alignment wrapText="1"/>
    </xf>
    <xf numFmtId="181" fontId="17" fillId="0" borderId="0" xfId="0" applyNumberFormat="1" applyFont="1" applyAlignment="1">
      <alignment/>
    </xf>
    <xf numFmtId="0" fontId="21" fillId="0" borderId="26" xfId="0" applyFont="1" applyFill="1" applyBorder="1" applyAlignment="1">
      <alignment horizontal="left" vertical="center"/>
    </xf>
    <xf numFmtId="185" fontId="4" fillId="0" borderId="10" xfId="0" applyNumberFormat="1" applyFont="1" applyFill="1" applyBorder="1" applyAlignment="1">
      <alignment horizontal="right"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184" fontId="3" fillId="24" borderId="1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 quotePrefix="1">
      <alignment horizontal="center" vertical="center"/>
    </xf>
    <xf numFmtId="184" fontId="3" fillId="0" borderId="0" xfId="0" applyNumberFormat="1" applyFont="1" applyFill="1" applyBorder="1" applyAlignment="1">
      <alignment horizontal="center" vertical="center" wrapText="1"/>
    </xf>
    <xf numFmtId="184" fontId="3" fillId="0" borderId="0" xfId="0" applyNumberFormat="1" applyFont="1" applyFill="1" applyBorder="1" applyAlignment="1" quotePrefix="1">
      <alignment horizontal="center" vertical="center" wrapText="1"/>
    </xf>
    <xf numFmtId="184" fontId="7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1" xfId="53" applyFont="1" applyFill="1" applyBorder="1" applyAlignment="1">
      <alignment horizontal="center" vertical="center" wrapText="1"/>
      <protection/>
    </xf>
    <xf numFmtId="0" fontId="4" fillId="0" borderId="27" xfId="53" applyFont="1" applyFill="1" applyBorder="1" applyAlignment="1">
      <alignment horizontal="center" vertical="center" wrapText="1"/>
      <protection/>
    </xf>
    <xf numFmtId="0" fontId="4" fillId="0" borderId="25" xfId="53" applyFont="1" applyFill="1" applyBorder="1" applyAlignment="1">
      <alignment horizontal="center" vertical="center" wrapText="1"/>
      <protection/>
    </xf>
    <xf numFmtId="0" fontId="4" fillId="24" borderId="11" xfId="53" applyFont="1" applyFill="1" applyBorder="1" applyAlignment="1">
      <alignment horizontal="center" vertical="center" wrapText="1"/>
      <protection/>
    </xf>
    <xf numFmtId="0" fontId="4" fillId="24" borderId="27" xfId="53" applyFont="1" applyFill="1" applyBorder="1" applyAlignment="1">
      <alignment horizontal="center" vertical="center" wrapText="1"/>
      <protection/>
    </xf>
    <xf numFmtId="0" fontId="3" fillId="0" borderId="23" xfId="0" applyFont="1" applyFill="1" applyBorder="1" applyAlignment="1">
      <alignment horizontal="center" vertical="center" wrapText="1" shrinkToFi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84" fontId="3" fillId="0" borderId="0" xfId="0" applyNumberFormat="1" applyFont="1" applyFill="1" applyBorder="1" applyAlignment="1">
      <alignment horizontal="left" vertical="center" wrapText="1"/>
    </xf>
    <xf numFmtId="184" fontId="3" fillId="0" borderId="0" xfId="0" applyNumberFormat="1" applyFont="1" applyFill="1" applyBorder="1" applyAlignment="1" quotePrefix="1">
      <alignment horizontal="left" vertical="center" wrapText="1"/>
    </xf>
    <xf numFmtId="0" fontId="3" fillId="0" borderId="0" xfId="0" applyFont="1" applyFill="1" applyBorder="1" applyAlignment="1">
      <alignment vertical="center"/>
    </xf>
    <xf numFmtId="0" fontId="4" fillId="0" borderId="10" xfId="53" applyFont="1" applyFill="1" applyBorder="1" applyAlignment="1">
      <alignment horizontal="left" vertical="center" wrapText="1"/>
      <protection/>
    </xf>
    <xf numFmtId="0" fontId="3" fillId="0" borderId="0" xfId="0" applyFont="1" applyFill="1" applyAlignment="1">
      <alignment horizontal="right"/>
    </xf>
    <xf numFmtId="0" fontId="1" fillId="0" borderId="0" xfId="53" applyFont="1" applyFill="1" applyBorder="1" applyAlignment="1">
      <alignment horizontal="center" vertical="center"/>
      <protection/>
    </xf>
    <xf numFmtId="0" fontId="3" fillId="0" borderId="10" xfId="53" applyFont="1" applyFill="1" applyBorder="1" applyAlignment="1">
      <alignment horizontal="center" vertical="center" wrapText="1"/>
      <protection/>
    </xf>
    <xf numFmtId="184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9" fillId="0" borderId="0" xfId="0" applyFont="1" applyAlignment="1">
      <alignment horizontal="left"/>
    </xf>
    <xf numFmtId="0" fontId="49" fillId="0" borderId="0" xfId="0" applyFont="1" applyBorder="1" applyAlignment="1">
      <alignment horizontal="left"/>
    </xf>
    <xf numFmtId="0" fontId="22" fillId="0" borderId="0" xfId="0" applyFont="1" applyAlignment="1">
      <alignment horizontal="right"/>
    </xf>
    <xf numFmtId="0" fontId="18" fillId="0" borderId="14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/>
    </xf>
    <xf numFmtId="0" fontId="49" fillId="0" borderId="0" xfId="0" applyFont="1" applyAlignment="1">
      <alignment horizontal="left"/>
    </xf>
    <xf numFmtId="1" fontId="21" fillId="24" borderId="14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24" borderId="24" xfId="0" applyFont="1" applyFill="1" applyBorder="1" applyAlignment="1">
      <alignment horizontal="center" vertical="center" wrapText="1" shrinkToFit="1"/>
    </xf>
    <xf numFmtId="0" fontId="3" fillId="24" borderId="23" xfId="0" applyFont="1" applyFill="1" applyBorder="1" applyAlignment="1">
      <alignment horizontal="center" vertical="center" wrapText="1" shrinkToFit="1"/>
    </xf>
    <xf numFmtId="184" fontId="3" fillId="0" borderId="0" xfId="0" applyNumberFormat="1" applyFont="1" applyFill="1" applyBorder="1" applyAlignment="1">
      <alignment horizontal="center" vertical="center" wrapText="1"/>
    </xf>
    <xf numFmtId="184" fontId="3" fillId="0" borderId="0" xfId="0" applyNumberFormat="1" applyFont="1" applyFill="1" applyBorder="1" applyAlignment="1" quotePrefix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24" xfId="0" applyFont="1" applyFill="1" applyBorder="1" applyAlignment="1">
      <alignment horizontal="center" vertical="center" wrapText="1" shrinkToFit="1"/>
    </xf>
    <xf numFmtId="0" fontId="3" fillId="24" borderId="0" xfId="0" applyFont="1" applyFill="1" applyAlignment="1">
      <alignment horizontal="right"/>
    </xf>
    <xf numFmtId="0" fontId="1" fillId="24" borderId="0" xfId="0" applyFont="1" applyFill="1" applyBorder="1" applyAlignment="1">
      <alignment horizontal="center" vertical="center"/>
    </xf>
    <xf numFmtId="0" fontId="3" fillId="24" borderId="24" xfId="53" applyFont="1" applyFill="1" applyBorder="1" applyAlignment="1">
      <alignment horizontal="center" vertical="center" wrapText="1"/>
      <protection/>
    </xf>
    <xf numFmtId="0" fontId="3" fillId="24" borderId="23" xfId="53" applyFont="1" applyFill="1" applyBorder="1" applyAlignment="1">
      <alignment horizontal="center" vertical="center" wrapText="1"/>
      <protection/>
    </xf>
    <xf numFmtId="0" fontId="3" fillId="24" borderId="10" xfId="0" applyFont="1" applyFill="1" applyBorder="1" applyAlignment="1">
      <alignment horizontal="center" vertical="center" wrapText="1" shrinkToFit="1"/>
    </xf>
    <xf numFmtId="0" fontId="3" fillId="24" borderId="24" xfId="0" applyFont="1" applyFill="1" applyBorder="1" applyAlignment="1">
      <alignment horizontal="center" vertical="center" wrapText="1"/>
    </xf>
    <xf numFmtId="0" fontId="3" fillId="24" borderId="23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184" fontId="3" fillId="0" borderId="0" xfId="0" applyNumberFormat="1" applyFont="1" applyFill="1" applyBorder="1" applyAlignment="1" quotePrefix="1">
      <alignment horizontal="center" vertical="center" wrapText="1"/>
    </xf>
    <xf numFmtId="0" fontId="3" fillId="0" borderId="0" xfId="0" applyFont="1" applyAlignment="1">
      <alignment horizontal="right"/>
    </xf>
    <xf numFmtId="0" fontId="1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0" borderId="27" xfId="0" applyFont="1" applyFill="1" applyBorder="1" applyAlignment="1" applyProtection="1">
      <alignment horizontal="center" vertical="center"/>
      <protection locked="0"/>
    </xf>
    <xf numFmtId="0" fontId="4" fillId="0" borderId="25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184" fontId="3" fillId="24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 applyProtection="1">
      <alignment horizontal="right" vertical="center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23" xfId="0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3"/>
  <sheetViews>
    <sheetView tabSelected="1" zoomScalePageLayoutView="0" workbookViewId="0" topLeftCell="A1">
      <selection activeCell="I12" sqref="I12"/>
    </sheetView>
  </sheetViews>
  <sheetFormatPr defaultColWidth="9.140625" defaultRowHeight="12.75"/>
  <cols>
    <col min="1" max="1" width="6.421875" style="107" customWidth="1"/>
    <col min="2" max="2" width="26.7109375" style="107" customWidth="1"/>
    <col min="3" max="5" width="9.57421875" style="107" customWidth="1"/>
    <col min="6" max="6" width="12.57421875" style="107" customWidth="1"/>
    <col min="7" max="7" width="6.140625" style="107" bestFit="1" customWidth="1"/>
    <col min="8" max="8" width="15.28125" style="107" customWidth="1"/>
    <col min="9" max="16384" width="9.140625" style="107" customWidth="1"/>
  </cols>
  <sheetData>
    <row r="1" spans="2:8" ht="18.75">
      <c r="B1" s="29"/>
      <c r="E1" s="259" t="s">
        <v>327</v>
      </c>
      <c r="F1" s="259"/>
      <c r="G1" s="259"/>
      <c r="H1" s="259"/>
    </row>
    <row r="2" spans="2:9" ht="18.75">
      <c r="B2" s="29"/>
      <c r="E2" s="250" t="s">
        <v>164</v>
      </c>
      <c r="F2" s="250"/>
      <c r="G2" s="250"/>
      <c r="H2" s="250"/>
      <c r="I2" s="108"/>
    </row>
    <row r="3" spans="2:9" ht="18.75">
      <c r="B3" s="29"/>
      <c r="E3" s="250" t="s">
        <v>330</v>
      </c>
      <c r="F3" s="250"/>
      <c r="G3" s="250"/>
      <c r="H3" s="250"/>
      <c r="I3" s="108"/>
    </row>
    <row r="4" spans="2:8" ht="18.75">
      <c r="B4" s="29"/>
      <c r="E4" s="249" t="s">
        <v>328</v>
      </c>
      <c r="F4" s="249"/>
      <c r="G4" s="249"/>
      <c r="H4" s="249"/>
    </row>
    <row r="5" spans="2:8" ht="18.75">
      <c r="B5" s="29"/>
      <c r="E5" s="259" t="s">
        <v>329</v>
      </c>
      <c r="F5" s="259"/>
      <c r="G5" s="259"/>
      <c r="H5" s="249"/>
    </row>
    <row r="6" spans="2:8" ht="18.75">
      <c r="B6" s="29"/>
      <c r="E6" s="259" t="s">
        <v>331</v>
      </c>
      <c r="F6" s="259"/>
      <c r="G6" s="259"/>
      <c r="H6" s="249"/>
    </row>
    <row r="7" spans="2:7" ht="15.75">
      <c r="B7" s="29"/>
      <c r="E7" s="248"/>
      <c r="F7" s="248"/>
      <c r="G7" s="248"/>
    </row>
    <row r="8" ht="15.75">
      <c r="B8" s="29"/>
    </row>
    <row r="9" spans="2:8" ht="26.25">
      <c r="B9" s="257" t="s">
        <v>309</v>
      </c>
      <c r="C9" s="258"/>
      <c r="D9" s="258"/>
      <c r="E9" s="258"/>
      <c r="F9" s="258"/>
      <c r="G9" s="258"/>
      <c r="H9" s="258"/>
    </row>
    <row r="10" ht="20.25" customHeight="1" thickBot="1">
      <c r="B10" s="29"/>
    </row>
    <row r="11" spans="2:8" ht="15.75">
      <c r="B11" s="31"/>
      <c r="C11" s="31"/>
      <c r="D11" s="30"/>
      <c r="E11" s="30"/>
      <c r="F11" s="30"/>
      <c r="G11" s="42" t="s">
        <v>119</v>
      </c>
      <c r="H11" s="43"/>
    </row>
    <row r="12" spans="2:8" ht="16.5" thickBot="1">
      <c r="B12" s="38"/>
      <c r="C12" s="29"/>
      <c r="D12" s="29"/>
      <c r="E12" s="29"/>
      <c r="F12" s="31" t="s">
        <v>117</v>
      </c>
      <c r="G12" s="44"/>
      <c r="H12" s="45">
        <v>2024</v>
      </c>
    </row>
    <row r="13" spans="2:8" ht="73.5" customHeight="1" thickBot="1">
      <c r="B13" s="48" t="s">
        <v>120</v>
      </c>
      <c r="C13" s="252" t="s">
        <v>207</v>
      </c>
      <c r="D13" s="252"/>
      <c r="E13" s="252"/>
      <c r="F13" s="32" t="s">
        <v>324</v>
      </c>
      <c r="G13" s="253">
        <v>31345419</v>
      </c>
      <c r="H13" s="254"/>
    </row>
    <row r="14" spans="2:8" ht="32.25" thickBot="1">
      <c r="B14" s="33" t="s">
        <v>121</v>
      </c>
      <c r="C14" s="255" t="s">
        <v>150</v>
      </c>
      <c r="D14" s="255"/>
      <c r="E14" s="255"/>
      <c r="F14" s="35" t="s">
        <v>122</v>
      </c>
      <c r="G14" s="106">
        <v>150</v>
      </c>
      <c r="H14" s="109"/>
    </row>
    <row r="15" spans="2:8" ht="24.75" customHeight="1" thickBot="1">
      <c r="B15" s="33" t="s">
        <v>123</v>
      </c>
      <c r="C15" s="255"/>
      <c r="D15" s="255"/>
      <c r="E15" s="255"/>
      <c r="F15" s="35" t="s">
        <v>124</v>
      </c>
      <c r="G15" s="106" t="s">
        <v>151</v>
      </c>
      <c r="H15" s="109"/>
    </row>
    <row r="16" spans="2:8" ht="34.5" customHeight="1" thickBot="1">
      <c r="B16" s="33" t="s">
        <v>125</v>
      </c>
      <c r="C16" s="255"/>
      <c r="D16" s="255"/>
      <c r="E16" s="255"/>
      <c r="F16" s="35" t="s">
        <v>126</v>
      </c>
      <c r="G16" s="106" t="s">
        <v>165</v>
      </c>
      <c r="H16" s="109"/>
    </row>
    <row r="17" spans="2:8" ht="32.25" customHeight="1" thickBot="1">
      <c r="B17" s="33" t="s">
        <v>127</v>
      </c>
      <c r="C17" s="34"/>
      <c r="D17" s="34"/>
      <c r="E17" s="34"/>
      <c r="F17" s="35"/>
      <c r="G17" s="35"/>
      <c r="H17" s="32"/>
    </row>
    <row r="18" spans="2:8" ht="21.75" customHeight="1" thickBot="1">
      <c r="B18" s="33" t="s">
        <v>128</v>
      </c>
      <c r="C18" s="255" t="s">
        <v>152</v>
      </c>
      <c r="D18" s="255"/>
      <c r="E18" s="255"/>
      <c r="F18" s="35"/>
      <c r="G18" s="35"/>
      <c r="H18" s="32"/>
    </row>
    <row r="19" spans="2:8" ht="21.75" customHeight="1" thickBot="1">
      <c r="B19" s="33" t="s">
        <v>129</v>
      </c>
      <c r="C19" s="260">
        <v>120</v>
      </c>
      <c r="D19" s="260"/>
      <c r="E19" s="260"/>
      <c r="F19" s="34"/>
      <c r="G19" s="35"/>
      <c r="H19" s="32"/>
    </row>
    <row r="20" spans="2:8" ht="21.75" customHeight="1" thickBot="1">
      <c r="B20" s="33" t="s">
        <v>130</v>
      </c>
      <c r="C20" s="256" t="s">
        <v>203</v>
      </c>
      <c r="D20" s="256"/>
      <c r="E20" s="256"/>
      <c r="F20" s="256"/>
      <c r="G20" s="35"/>
      <c r="H20" s="32"/>
    </row>
    <row r="21" spans="2:8" ht="21.75" customHeight="1" thickBot="1">
      <c r="B21" s="33" t="s">
        <v>131</v>
      </c>
      <c r="C21" s="256" t="s">
        <v>208</v>
      </c>
      <c r="D21" s="256"/>
      <c r="E21" s="256"/>
      <c r="F21" s="256"/>
      <c r="G21" s="36"/>
      <c r="H21" s="37"/>
    </row>
    <row r="22" spans="3:8" ht="15.75">
      <c r="C22" s="36"/>
      <c r="D22" s="36"/>
      <c r="E22" s="36"/>
      <c r="F22" s="36"/>
      <c r="G22" s="36"/>
      <c r="H22" s="36"/>
    </row>
    <row r="23" spans="2:8" ht="15.75">
      <c r="B23" s="31" t="s">
        <v>132</v>
      </c>
      <c r="D23" s="251" t="s">
        <v>326</v>
      </c>
      <c r="E23" s="251"/>
      <c r="F23" s="251"/>
      <c r="G23" s="251"/>
      <c r="H23" s="29"/>
    </row>
    <row r="24" spans="2:8" ht="15.75">
      <c r="B24" s="29"/>
      <c r="C24" s="29"/>
      <c r="D24" s="29"/>
      <c r="E24" s="29"/>
      <c r="F24" s="31"/>
      <c r="G24" s="29"/>
      <c r="H24" s="29"/>
    </row>
    <row r="25" spans="2:8" ht="15.75">
      <c r="B25" s="110"/>
      <c r="C25" s="110"/>
      <c r="D25" s="110"/>
      <c r="E25" s="110"/>
      <c r="F25" s="110"/>
      <c r="G25" s="110"/>
      <c r="H25" s="110"/>
    </row>
    <row r="26" ht="15.75">
      <c r="B26" s="111"/>
    </row>
    <row r="27" ht="15.75">
      <c r="B27" s="28"/>
    </row>
    <row r="28" ht="15.75">
      <c r="B28" s="28"/>
    </row>
    <row r="29" ht="15.75">
      <c r="B29" s="28"/>
    </row>
    <row r="30" ht="15.75">
      <c r="B30" s="28"/>
    </row>
    <row r="31" ht="15.75">
      <c r="B31" s="28"/>
    </row>
    <row r="32" ht="15.75">
      <c r="B32" s="28"/>
    </row>
    <row r="33" ht="15.75">
      <c r="B33" s="28"/>
    </row>
  </sheetData>
  <sheetProtection/>
  <mergeCells count="14">
    <mergeCell ref="B9:H9"/>
    <mergeCell ref="E1:H1"/>
    <mergeCell ref="C16:E16"/>
    <mergeCell ref="C18:E18"/>
    <mergeCell ref="E5:G5"/>
    <mergeCell ref="E6:G6"/>
    <mergeCell ref="D23:G23"/>
    <mergeCell ref="C13:E13"/>
    <mergeCell ref="G13:H13"/>
    <mergeCell ref="C14:E14"/>
    <mergeCell ref="C15:E15"/>
    <mergeCell ref="C20:F20"/>
    <mergeCell ref="C21:F21"/>
    <mergeCell ref="C19:E19"/>
  </mergeCells>
  <printOptions/>
  <pageMargins left="1.1811023622047245" right="0.3937007874015748" top="0.7874015748031497" bottom="0.7874015748031497" header="0.5118110236220472" footer="0.5118110236220472"/>
  <pageSetup fitToHeight="1" fitToWidth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9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37.00390625" style="83" customWidth="1"/>
    <col min="2" max="2" width="7.140625" style="83" customWidth="1"/>
    <col min="3" max="3" width="9.7109375" style="84" customWidth="1"/>
    <col min="4" max="4" width="9.7109375" style="83" customWidth="1"/>
    <col min="5" max="5" width="10.7109375" style="83" customWidth="1"/>
    <col min="6" max="9" width="8.57421875" style="83" customWidth="1"/>
    <col min="10" max="10" width="13.421875" style="83" hidden="1" customWidth="1"/>
    <col min="11" max="16384" width="9.140625" style="83" customWidth="1"/>
  </cols>
  <sheetData>
    <row r="1" spans="1:9" ht="18" customHeight="1">
      <c r="A1" s="261" t="s">
        <v>304</v>
      </c>
      <c r="B1" s="261"/>
      <c r="C1" s="261"/>
      <c r="D1" s="261"/>
      <c r="E1" s="261"/>
      <c r="F1" s="261"/>
      <c r="G1" s="261"/>
      <c r="H1" s="261"/>
      <c r="I1" s="261"/>
    </row>
    <row r="2" spans="7:9" ht="15.75">
      <c r="G2" s="262" t="s">
        <v>118</v>
      </c>
      <c r="H2" s="262"/>
      <c r="I2" s="262"/>
    </row>
    <row r="3" spans="1:9" ht="15.75">
      <c r="A3" s="263" t="s">
        <v>0</v>
      </c>
      <c r="B3" s="263"/>
      <c r="C3" s="263"/>
      <c r="D3" s="263"/>
      <c r="E3" s="263"/>
      <c r="F3" s="263"/>
      <c r="G3" s="263"/>
      <c r="H3" s="263"/>
      <c r="I3" s="263"/>
    </row>
    <row r="4" spans="1:9" ht="7.5" customHeight="1">
      <c r="A4" s="1"/>
      <c r="B4" s="2"/>
      <c r="C4" s="62"/>
      <c r="D4" s="1"/>
      <c r="E4" s="2"/>
      <c r="F4" s="1"/>
      <c r="G4" s="1"/>
      <c r="H4" s="1"/>
      <c r="I4" s="1"/>
    </row>
    <row r="5" spans="1:9" ht="15" customHeight="1">
      <c r="A5" s="264" t="s">
        <v>1</v>
      </c>
      <c r="B5" s="265" t="s">
        <v>2</v>
      </c>
      <c r="C5" s="266" t="s">
        <v>302</v>
      </c>
      <c r="D5" s="271" t="s">
        <v>305</v>
      </c>
      <c r="E5" s="237" t="s">
        <v>306</v>
      </c>
      <c r="F5" s="265" t="s">
        <v>3</v>
      </c>
      <c r="G5" s="265"/>
      <c r="H5" s="265"/>
      <c r="I5" s="265"/>
    </row>
    <row r="6" spans="1:9" ht="66" customHeight="1">
      <c r="A6" s="264"/>
      <c r="B6" s="265"/>
      <c r="C6" s="267"/>
      <c r="D6" s="236"/>
      <c r="E6" s="238"/>
      <c r="F6" s="6" t="s">
        <v>4</v>
      </c>
      <c r="G6" s="6" t="s">
        <v>5</v>
      </c>
      <c r="H6" s="6" t="s">
        <v>6</v>
      </c>
      <c r="I6" s="6" t="s">
        <v>7</v>
      </c>
    </row>
    <row r="7" spans="1:9" s="105" customFormat="1" ht="12.75">
      <c r="A7" s="51">
        <v>1</v>
      </c>
      <c r="B7" s="27">
        <v>2</v>
      </c>
      <c r="C7" s="74">
        <v>3</v>
      </c>
      <c r="D7" s="27">
        <v>4</v>
      </c>
      <c r="E7" s="27">
        <v>6</v>
      </c>
      <c r="F7" s="27">
        <v>7</v>
      </c>
      <c r="G7" s="27">
        <v>8</v>
      </c>
      <c r="H7" s="27">
        <v>9</v>
      </c>
      <c r="I7" s="27">
        <v>10</v>
      </c>
    </row>
    <row r="8" spans="1:9" ht="15.75">
      <c r="A8" s="7" t="s">
        <v>8</v>
      </c>
      <c r="B8" s="137"/>
      <c r="C8" s="67"/>
      <c r="D8" s="8"/>
      <c r="E8" s="85"/>
      <c r="F8" s="85"/>
      <c r="G8" s="85"/>
      <c r="H8" s="85"/>
      <c r="I8" s="85"/>
    </row>
    <row r="9" spans="1:12" ht="28.5">
      <c r="A9" s="65" t="s">
        <v>9</v>
      </c>
      <c r="B9" s="131">
        <v>1000</v>
      </c>
      <c r="C9" s="159">
        <v>28359</v>
      </c>
      <c r="D9" s="161">
        <v>32008</v>
      </c>
      <c r="E9" s="161">
        <v>34994</v>
      </c>
      <c r="F9" s="162">
        <f>E9/4</f>
        <v>8748.5</v>
      </c>
      <c r="G9" s="162">
        <f>E9/4</f>
        <v>8748.5</v>
      </c>
      <c r="H9" s="162">
        <f>E9/4</f>
        <v>8748.5</v>
      </c>
      <c r="I9" s="162">
        <f>E9/4</f>
        <v>8748.5</v>
      </c>
      <c r="L9" s="145"/>
    </row>
    <row r="10" spans="1:12" ht="27.75" customHeight="1">
      <c r="A10" s="65" t="s">
        <v>10</v>
      </c>
      <c r="B10" s="131">
        <v>1010</v>
      </c>
      <c r="C10" s="160">
        <f>SUM(C11:C23)-C16</f>
        <v>22927</v>
      </c>
      <c r="D10" s="160">
        <v>26173.28</v>
      </c>
      <c r="E10" s="160">
        <f>SUM(E11:E23)-E16</f>
        <v>25636.120000000003</v>
      </c>
      <c r="F10" s="162">
        <f aca="true" t="shared" si="0" ref="F10:F23">E10/4</f>
        <v>6409.030000000001</v>
      </c>
      <c r="G10" s="162">
        <f aca="true" t="shared" si="1" ref="G10:G23">E10/4</f>
        <v>6409.030000000001</v>
      </c>
      <c r="H10" s="162">
        <f aca="true" t="shared" si="2" ref="H10:H23">E10/4</f>
        <v>6409.030000000001</v>
      </c>
      <c r="I10" s="162">
        <f aca="true" t="shared" si="3" ref="I10:I23">E10/4</f>
        <v>6409.030000000001</v>
      </c>
      <c r="L10" s="145"/>
    </row>
    <row r="11" spans="1:12" ht="28.5" customHeight="1">
      <c r="A11" s="3" t="s">
        <v>11</v>
      </c>
      <c r="B11" s="27">
        <v>1011</v>
      </c>
      <c r="C11" s="95">
        <v>1099</v>
      </c>
      <c r="D11" s="90">
        <v>1152</v>
      </c>
      <c r="E11" s="93">
        <v>968</v>
      </c>
      <c r="F11" s="102">
        <f t="shared" si="0"/>
        <v>242</v>
      </c>
      <c r="G11" s="102">
        <f t="shared" si="1"/>
        <v>242</v>
      </c>
      <c r="H11" s="102">
        <f t="shared" si="2"/>
        <v>242</v>
      </c>
      <c r="I11" s="102">
        <f t="shared" si="3"/>
        <v>242</v>
      </c>
      <c r="L11" s="145"/>
    </row>
    <row r="12" spans="1:12" ht="15.75">
      <c r="A12" s="3" t="s">
        <v>12</v>
      </c>
      <c r="B12" s="27">
        <v>1012</v>
      </c>
      <c r="C12" s="95">
        <v>9</v>
      </c>
      <c r="D12" s="90">
        <v>20</v>
      </c>
      <c r="E12" s="93">
        <v>12</v>
      </c>
      <c r="F12" s="102">
        <f t="shared" si="0"/>
        <v>3</v>
      </c>
      <c r="G12" s="102">
        <f t="shared" si="1"/>
        <v>3</v>
      </c>
      <c r="H12" s="102">
        <f t="shared" si="2"/>
        <v>3</v>
      </c>
      <c r="I12" s="102">
        <f t="shared" si="3"/>
        <v>3</v>
      </c>
      <c r="L12" s="145"/>
    </row>
    <row r="13" spans="1:12" ht="15.75">
      <c r="A13" s="3" t="s">
        <v>13</v>
      </c>
      <c r="B13" s="27">
        <v>1013</v>
      </c>
      <c r="C13" s="95">
        <v>806</v>
      </c>
      <c r="D13" s="90">
        <v>780</v>
      </c>
      <c r="E13" s="93">
        <v>1008</v>
      </c>
      <c r="F13" s="102">
        <f t="shared" si="0"/>
        <v>252</v>
      </c>
      <c r="G13" s="102">
        <f t="shared" si="1"/>
        <v>252</v>
      </c>
      <c r="H13" s="102">
        <f t="shared" si="2"/>
        <v>252</v>
      </c>
      <c r="I13" s="102">
        <f t="shared" si="3"/>
        <v>252</v>
      </c>
      <c r="L13" s="145"/>
    </row>
    <row r="14" spans="1:12" ht="15.75">
      <c r="A14" s="3" t="s">
        <v>14</v>
      </c>
      <c r="B14" s="27">
        <v>1014</v>
      </c>
      <c r="C14" s="95">
        <v>6844</v>
      </c>
      <c r="D14" s="90">
        <v>7424</v>
      </c>
      <c r="E14" s="93">
        <v>7646</v>
      </c>
      <c r="F14" s="102">
        <f t="shared" si="0"/>
        <v>1911.5</v>
      </c>
      <c r="G14" s="102">
        <f t="shared" si="1"/>
        <v>1911.5</v>
      </c>
      <c r="H14" s="102">
        <f t="shared" si="2"/>
        <v>1911.5</v>
      </c>
      <c r="I14" s="102">
        <f t="shared" si="3"/>
        <v>1911.5</v>
      </c>
      <c r="L14" s="145"/>
    </row>
    <row r="15" spans="1:12" ht="15.75">
      <c r="A15" s="3" t="s">
        <v>15</v>
      </c>
      <c r="B15" s="27">
        <v>1015</v>
      </c>
      <c r="C15" s="95">
        <v>1501</v>
      </c>
      <c r="D15" s="90">
        <v>1633.28</v>
      </c>
      <c r="E15" s="93">
        <f>E14*0.22</f>
        <v>1682.1200000000001</v>
      </c>
      <c r="F15" s="102">
        <f t="shared" si="0"/>
        <v>420.53000000000003</v>
      </c>
      <c r="G15" s="102">
        <f t="shared" si="1"/>
        <v>420.53000000000003</v>
      </c>
      <c r="H15" s="102">
        <f t="shared" si="2"/>
        <v>420.53000000000003</v>
      </c>
      <c r="I15" s="102">
        <f t="shared" si="3"/>
        <v>420.53000000000003</v>
      </c>
      <c r="L15" s="145"/>
    </row>
    <row r="16" spans="1:12" ht="60">
      <c r="A16" s="3" t="s">
        <v>271</v>
      </c>
      <c r="B16" s="5">
        <v>1016</v>
      </c>
      <c r="C16" s="90">
        <v>2587</v>
      </c>
      <c r="D16" s="90">
        <v>2734</v>
      </c>
      <c r="E16" s="93">
        <f>E17+E18</f>
        <v>2580</v>
      </c>
      <c r="F16" s="102">
        <f t="shared" si="0"/>
        <v>645</v>
      </c>
      <c r="G16" s="102">
        <f t="shared" si="1"/>
        <v>645</v>
      </c>
      <c r="H16" s="102">
        <f t="shared" si="2"/>
        <v>645</v>
      </c>
      <c r="I16" s="102">
        <f t="shared" si="3"/>
        <v>645</v>
      </c>
      <c r="L16" s="145"/>
    </row>
    <row r="17" spans="1:12" ht="15.75">
      <c r="A17" s="3" t="s">
        <v>192</v>
      </c>
      <c r="B17" s="27" t="s">
        <v>272</v>
      </c>
      <c r="C17" s="95">
        <v>1832</v>
      </c>
      <c r="D17" s="90">
        <v>1880</v>
      </c>
      <c r="E17" s="93">
        <v>1776</v>
      </c>
      <c r="F17" s="102">
        <f t="shared" si="0"/>
        <v>444</v>
      </c>
      <c r="G17" s="102">
        <f t="shared" si="1"/>
        <v>444</v>
      </c>
      <c r="H17" s="102">
        <f t="shared" si="2"/>
        <v>444</v>
      </c>
      <c r="I17" s="102">
        <f t="shared" si="3"/>
        <v>444</v>
      </c>
      <c r="L17" s="145"/>
    </row>
    <row r="18" spans="1:12" ht="30">
      <c r="A18" s="3" t="s">
        <v>189</v>
      </c>
      <c r="B18" s="27" t="s">
        <v>273</v>
      </c>
      <c r="C18" s="95">
        <v>755</v>
      </c>
      <c r="D18" s="171">
        <v>854</v>
      </c>
      <c r="E18" s="208">
        <v>804</v>
      </c>
      <c r="F18" s="102">
        <f t="shared" si="0"/>
        <v>201</v>
      </c>
      <c r="G18" s="102">
        <f t="shared" si="1"/>
        <v>201</v>
      </c>
      <c r="H18" s="102">
        <f t="shared" si="2"/>
        <v>201</v>
      </c>
      <c r="I18" s="102">
        <f t="shared" si="3"/>
        <v>201</v>
      </c>
      <c r="L18" s="145"/>
    </row>
    <row r="19" spans="1:12" ht="30">
      <c r="A19" s="3" t="s">
        <v>16</v>
      </c>
      <c r="B19" s="27">
        <v>1017</v>
      </c>
      <c r="C19" s="95">
        <v>16</v>
      </c>
      <c r="D19" s="171">
        <v>18</v>
      </c>
      <c r="E19" s="208">
        <v>56</v>
      </c>
      <c r="F19" s="102">
        <f t="shared" si="0"/>
        <v>14</v>
      </c>
      <c r="G19" s="102">
        <f t="shared" si="1"/>
        <v>14</v>
      </c>
      <c r="H19" s="102">
        <f t="shared" si="2"/>
        <v>14</v>
      </c>
      <c r="I19" s="102">
        <f t="shared" si="3"/>
        <v>14</v>
      </c>
      <c r="L19" s="145"/>
    </row>
    <row r="20" spans="1:12" ht="15.75">
      <c r="A20" s="3" t="s">
        <v>17</v>
      </c>
      <c r="B20" s="27">
        <v>1018</v>
      </c>
      <c r="C20" s="95"/>
      <c r="D20" s="90"/>
      <c r="E20" s="93"/>
      <c r="F20" s="102"/>
      <c r="G20" s="102"/>
      <c r="H20" s="102"/>
      <c r="I20" s="102"/>
      <c r="L20" s="145"/>
    </row>
    <row r="21" spans="1:12" ht="14.25" customHeight="1">
      <c r="A21" s="158" t="s">
        <v>190</v>
      </c>
      <c r="B21" s="27">
        <v>1019</v>
      </c>
      <c r="C21" s="95">
        <v>6156</v>
      </c>
      <c r="D21" s="90">
        <v>8852</v>
      </c>
      <c r="E21" s="91">
        <v>7860</v>
      </c>
      <c r="F21" s="102">
        <f t="shared" si="0"/>
        <v>1965</v>
      </c>
      <c r="G21" s="102">
        <f t="shared" si="1"/>
        <v>1965</v>
      </c>
      <c r="H21" s="102">
        <f t="shared" si="2"/>
        <v>1965</v>
      </c>
      <c r="I21" s="102">
        <f t="shared" si="3"/>
        <v>1965</v>
      </c>
      <c r="J21" s="220" t="s">
        <v>231</v>
      </c>
      <c r="L21" s="145"/>
    </row>
    <row r="22" spans="1:12" ht="15.75" customHeight="1">
      <c r="A22" s="3" t="s">
        <v>191</v>
      </c>
      <c r="B22" s="27">
        <v>1020</v>
      </c>
      <c r="C22" s="95">
        <v>3341</v>
      </c>
      <c r="D22" s="92">
        <v>3312</v>
      </c>
      <c r="E22" s="91">
        <v>3512</v>
      </c>
      <c r="F22" s="102">
        <f t="shared" si="0"/>
        <v>878</v>
      </c>
      <c r="G22" s="102">
        <f t="shared" si="1"/>
        <v>878</v>
      </c>
      <c r="H22" s="102">
        <f t="shared" si="2"/>
        <v>878</v>
      </c>
      <c r="I22" s="102">
        <f t="shared" si="3"/>
        <v>878</v>
      </c>
      <c r="J22" s="220" t="s">
        <v>235</v>
      </c>
      <c r="L22" s="145"/>
    </row>
    <row r="23" spans="1:12" ht="45">
      <c r="A23" s="3" t="s">
        <v>219</v>
      </c>
      <c r="B23" s="27">
        <v>1021</v>
      </c>
      <c r="C23" s="95">
        <v>568</v>
      </c>
      <c r="D23" s="90">
        <v>248</v>
      </c>
      <c r="E23" s="93">
        <v>312</v>
      </c>
      <c r="F23" s="102">
        <f t="shared" si="0"/>
        <v>78</v>
      </c>
      <c r="G23" s="102">
        <f t="shared" si="1"/>
        <v>78</v>
      </c>
      <c r="H23" s="102">
        <f t="shared" si="2"/>
        <v>78</v>
      </c>
      <c r="I23" s="102">
        <f t="shared" si="3"/>
        <v>78</v>
      </c>
      <c r="L23" s="145"/>
    </row>
    <row r="24" spans="1:12" ht="15.75">
      <c r="A24" s="65" t="s">
        <v>18</v>
      </c>
      <c r="B24" s="131">
        <v>1020</v>
      </c>
      <c r="C24" s="161">
        <f aca="true" t="shared" si="4" ref="C24:I24">C9-C10</f>
        <v>5432</v>
      </c>
      <c r="D24" s="204">
        <v>5834.720000000001</v>
      </c>
      <c r="E24" s="162">
        <f t="shared" si="4"/>
        <v>9357.879999999997</v>
      </c>
      <c r="F24" s="159">
        <f t="shared" si="4"/>
        <v>2339.4699999999993</v>
      </c>
      <c r="G24" s="159">
        <f t="shared" si="4"/>
        <v>2339.4699999999993</v>
      </c>
      <c r="H24" s="159">
        <f t="shared" si="4"/>
        <v>2339.4699999999993</v>
      </c>
      <c r="I24" s="159">
        <f t="shared" si="4"/>
        <v>2339.4699999999993</v>
      </c>
      <c r="L24" s="145"/>
    </row>
    <row r="25" spans="1:12" s="73" customFormat="1" ht="15.75">
      <c r="A25" s="65" t="s">
        <v>157</v>
      </c>
      <c r="B25" s="131">
        <v>1030</v>
      </c>
      <c r="C25" s="160">
        <f aca="true" t="shared" si="5" ref="C25:I25">SUM(C26:C47)</f>
        <v>4955</v>
      </c>
      <c r="D25" s="160">
        <v>5693.6</v>
      </c>
      <c r="E25" s="159">
        <f t="shared" si="5"/>
        <v>6129.3608</v>
      </c>
      <c r="F25" s="204">
        <f t="shared" si="5"/>
        <v>1532.3402</v>
      </c>
      <c r="G25" s="204">
        <f t="shared" si="5"/>
        <v>1532.3402</v>
      </c>
      <c r="H25" s="204">
        <f t="shared" si="5"/>
        <v>1532.3402</v>
      </c>
      <c r="I25" s="204">
        <f t="shared" si="5"/>
        <v>1532.3402</v>
      </c>
      <c r="L25" s="145"/>
    </row>
    <row r="26" spans="1:12" ht="30">
      <c r="A26" s="3" t="s">
        <v>19</v>
      </c>
      <c r="B26" s="138">
        <v>1031</v>
      </c>
      <c r="C26" s="93">
        <v>132</v>
      </c>
      <c r="D26" s="90">
        <v>199.6</v>
      </c>
      <c r="E26" s="93">
        <v>160</v>
      </c>
      <c r="F26" s="91">
        <f>E26/4</f>
        <v>40</v>
      </c>
      <c r="G26" s="91">
        <f>F26</f>
        <v>40</v>
      </c>
      <c r="H26" s="91">
        <f>G26</f>
        <v>40</v>
      </c>
      <c r="I26" s="91">
        <f>H26</f>
        <v>40</v>
      </c>
      <c r="L26" s="145"/>
    </row>
    <row r="27" spans="1:12" ht="30">
      <c r="A27" s="3" t="s">
        <v>221</v>
      </c>
      <c r="B27" s="138">
        <v>1032</v>
      </c>
      <c r="C27" s="90" t="s">
        <v>275</v>
      </c>
      <c r="D27" s="90" t="s">
        <v>275</v>
      </c>
      <c r="E27" s="93" t="s">
        <v>275</v>
      </c>
      <c r="F27" s="91"/>
      <c r="G27" s="91"/>
      <c r="H27" s="91"/>
      <c r="I27" s="91"/>
      <c r="L27" s="145"/>
    </row>
    <row r="28" spans="1:12" ht="15.75">
      <c r="A28" s="3" t="s">
        <v>20</v>
      </c>
      <c r="B28" s="138">
        <v>1033</v>
      </c>
      <c r="C28" s="90" t="s">
        <v>275</v>
      </c>
      <c r="D28" s="90" t="s">
        <v>275</v>
      </c>
      <c r="E28" s="93" t="s">
        <v>275</v>
      </c>
      <c r="F28" s="91"/>
      <c r="G28" s="91"/>
      <c r="H28" s="91"/>
      <c r="I28" s="91"/>
      <c r="L28" s="145"/>
    </row>
    <row r="29" spans="1:12" ht="15.75">
      <c r="A29" s="3" t="s">
        <v>21</v>
      </c>
      <c r="B29" s="138">
        <v>1034</v>
      </c>
      <c r="C29" s="90" t="s">
        <v>275</v>
      </c>
      <c r="D29" s="90"/>
      <c r="E29" s="93" t="s">
        <v>275</v>
      </c>
      <c r="F29" s="91"/>
      <c r="G29" s="91"/>
      <c r="H29" s="91"/>
      <c r="I29" s="91"/>
      <c r="L29" s="145"/>
    </row>
    <row r="30" spans="1:12" ht="15.75">
      <c r="A30" s="3" t="s">
        <v>22</v>
      </c>
      <c r="B30" s="138">
        <v>1035</v>
      </c>
      <c r="C30" s="90" t="s">
        <v>275</v>
      </c>
      <c r="D30" s="90" t="s">
        <v>275</v>
      </c>
      <c r="E30" s="93" t="s">
        <v>275</v>
      </c>
      <c r="F30" s="91"/>
      <c r="G30" s="91"/>
      <c r="H30" s="91"/>
      <c r="I30" s="91"/>
      <c r="L30" s="145"/>
    </row>
    <row r="31" spans="1:12" ht="15.75">
      <c r="A31" s="3" t="s">
        <v>23</v>
      </c>
      <c r="B31" s="138">
        <v>1036</v>
      </c>
      <c r="C31" s="93">
        <v>5</v>
      </c>
      <c r="D31" s="153">
        <v>6</v>
      </c>
      <c r="E31" s="222">
        <v>6</v>
      </c>
      <c r="F31" s="141">
        <f aca="true" t="shared" si="6" ref="F31:F56">E31/4</f>
        <v>1.5</v>
      </c>
      <c r="G31" s="141">
        <f aca="true" t="shared" si="7" ref="G31:I56">F31</f>
        <v>1.5</v>
      </c>
      <c r="H31" s="141">
        <f t="shared" si="7"/>
        <v>1.5</v>
      </c>
      <c r="I31" s="141">
        <f t="shared" si="7"/>
        <v>1.5</v>
      </c>
      <c r="L31" s="145"/>
    </row>
    <row r="32" spans="1:12" ht="15.75">
      <c r="A32" s="3" t="s">
        <v>24</v>
      </c>
      <c r="B32" s="138">
        <v>1037</v>
      </c>
      <c r="C32" s="93">
        <v>37</v>
      </c>
      <c r="D32" s="172">
        <v>30</v>
      </c>
      <c r="E32" s="172">
        <f>24+3+9</f>
        <v>36</v>
      </c>
      <c r="F32" s="91">
        <f t="shared" si="6"/>
        <v>9</v>
      </c>
      <c r="G32" s="91">
        <f t="shared" si="7"/>
        <v>9</v>
      </c>
      <c r="H32" s="91">
        <f t="shared" si="7"/>
        <v>9</v>
      </c>
      <c r="I32" s="91">
        <f t="shared" si="7"/>
        <v>9</v>
      </c>
      <c r="L32" s="145"/>
    </row>
    <row r="33" spans="1:12" ht="15.75">
      <c r="A33" s="3" t="s">
        <v>25</v>
      </c>
      <c r="B33" s="138">
        <v>1038</v>
      </c>
      <c r="C33" s="93">
        <v>3569</v>
      </c>
      <c r="D33" s="90">
        <v>4090</v>
      </c>
      <c r="E33" s="93">
        <f>'V ОП'!E11+'V ОП'!E12</f>
        <v>4439.64</v>
      </c>
      <c r="F33" s="91">
        <f t="shared" si="6"/>
        <v>1109.91</v>
      </c>
      <c r="G33" s="91">
        <f t="shared" si="7"/>
        <v>1109.91</v>
      </c>
      <c r="H33" s="91">
        <f t="shared" si="7"/>
        <v>1109.91</v>
      </c>
      <c r="I33" s="91">
        <f t="shared" si="7"/>
        <v>1109.91</v>
      </c>
      <c r="L33" s="145"/>
    </row>
    <row r="34" spans="1:12" ht="15.75">
      <c r="A34" s="3" t="s">
        <v>26</v>
      </c>
      <c r="B34" s="138">
        <v>1039</v>
      </c>
      <c r="C34" s="93">
        <v>781</v>
      </c>
      <c r="D34" s="90">
        <v>899.8</v>
      </c>
      <c r="E34" s="93">
        <f>E33*0.22</f>
        <v>976.7208</v>
      </c>
      <c r="F34" s="91">
        <f t="shared" si="6"/>
        <v>244.1802</v>
      </c>
      <c r="G34" s="91">
        <f t="shared" si="7"/>
        <v>244.1802</v>
      </c>
      <c r="H34" s="91">
        <f t="shared" si="7"/>
        <v>244.1802</v>
      </c>
      <c r="I34" s="91">
        <f t="shared" si="7"/>
        <v>244.1802</v>
      </c>
      <c r="L34" s="145"/>
    </row>
    <row r="35" spans="1:12" ht="45">
      <c r="A35" s="3" t="s">
        <v>160</v>
      </c>
      <c r="B35" s="138">
        <v>1040</v>
      </c>
      <c r="C35" s="93">
        <v>16</v>
      </c>
      <c r="D35" s="90">
        <v>14</v>
      </c>
      <c r="E35" s="93">
        <v>17</v>
      </c>
      <c r="F35" s="206">
        <f t="shared" si="6"/>
        <v>4.25</v>
      </c>
      <c r="G35" s="206">
        <f t="shared" si="7"/>
        <v>4.25</v>
      </c>
      <c r="H35" s="206">
        <f t="shared" si="7"/>
        <v>4.25</v>
      </c>
      <c r="I35" s="206">
        <f t="shared" si="7"/>
        <v>4.25</v>
      </c>
      <c r="L35" s="145"/>
    </row>
    <row r="36" spans="1:12" ht="45">
      <c r="A36" s="3" t="s">
        <v>238</v>
      </c>
      <c r="B36" s="152">
        <v>1041</v>
      </c>
      <c r="C36" s="90" t="s">
        <v>275</v>
      </c>
      <c r="D36" s="90"/>
      <c r="E36" s="93"/>
      <c r="F36" s="91">
        <f t="shared" si="6"/>
        <v>0</v>
      </c>
      <c r="G36" s="91">
        <f t="shared" si="7"/>
        <v>0</v>
      </c>
      <c r="H36" s="91">
        <f>G36</f>
        <v>0</v>
      </c>
      <c r="I36" s="91">
        <f t="shared" si="7"/>
        <v>0</v>
      </c>
      <c r="L36" s="145"/>
    </row>
    <row r="37" spans="1:12" ht="30">
      <c r="A37" s="3" t="s">
        <v>239</v>
      </c>
      <c r="B37" s="152">
        <v>1042</v>
      </c>
      <c r="C37" s="90" t="s">
        <v>275</v>
      </c>
      <c r="D37" s="90"/>
      <c r="E37" s="223"/>
      <c r="F37" s="91">
        <f t="shared" si="6"/>
        <v>0</v>
      </c>
      <c r="G37" s="91">
        <f t="shared" si="7"/>
        <v>0</v>
      </c>
      <c r="H37" s="91">
        <f t="shared" si="7"/>
        <v>0</v>
      </c>
      <c r="I37" s="91">
        <f t="shared" si="7"/>
        <v>0</v>
      </c>
      <c r="L37" s="145"/>
    </row>
    <row r="38" spans="1:12" ht="30">
      <c r="A38" s="3" t="s">
        <v>240</v>
      </c>
      <c r="B38" s="152">
        <v>1043</v>
      </c>
      <c r="C38" s="90" t="s">
        <v>275</v>
      </c>
      <c r="D38" s="90"/>
      <c r="E38" s="223"/>
      <c r="F38" s="91">
        <f t="shared" si="6"/>
        <v>0</v>
      </c>
      <c r="G38" s="91">
        <f t="shared" si="7"/>
        <v>0</v>
      </c>
      <c r="H38" s="91">
        <f t="shared" si="7"/>
        <v>0</v>
      </c>
      <c r="I38" s="91">
        <f t="shared" si="7"/>
        <v>0</v>
      </c>
      <c r="L38" s="145"/>
    </row>
    <row r="39" spans="1:12" ht="15.75">
      <c r="A39" s="3" t="s">
        <v>241</v>
      </c>
      <c r="B39" s="152">
        <v>1044</v>
      </c>
      <c r="C39" s="90" t="s">
        <v>275</v>
      </c>
      <c r="D39" s="90"/>
      <c r="E39" s="223"/>
      <c r="F39" s="91">
        <f t="shared" si="6"/>
        <v>0</v>
      </c>
      <c r="G39" s="91">
        <f t="shared" si="7"/>
        <v>0</v>
      </c>
      <c r="H39" s="91">
        <f t="shared" si="7"/>
        <v>0</v>
      </c>
      <c r="I39" s="91">
        <f t="shared" si="7"/>
        <v>0</v>
      </c>
      <c r="L39" s="145"/>
    </row>
    <row r="40" spans="1:12" ht="30">
      <c r="A40" s="3" t="s">
        <v>307</v>
      </c>
      <c r="B40" s="152">
        <v>1045</v>
      </c>
      <c r="C40" s="93">
        <v>89</v>
      </c>
      <c r="D40" s="90">
        <v>94.8</v>
      </c>
      <c r="E40" s="93">
        <f>25+60+10+8+4+1</f>
        <v>108</v>
      </c>
      <c r="F40" s="91">
        <f t="shared" si="6"/>
        <v>27</v>
      </c>
      <c r="G40" s="91">
        <f t="shared" si="7"/>
        <v>27</v>
      </c>
      <c r="H40" s="91">
        <f t="shared" si="7"/>
        <v>27</v>
      </c>
      <c r="I40" s="91">
        <f t="shared" si="7"/>
        <v>27</v>
      </c>
      <c r="L40" s="145"/>
    </row>
    <row r="41" spans="1:12" ht="15.75">
      <c r="A41" s="3" t="s">
        <v>242</v>
      </c>
      <c r="B41" s="152">
        <v>1046</v>
      </c>
      <c r="C41" s="90" t="s">
        <v>275</v>
      </c>
      <c r="D41" s="90"/>
      <c r="E41" s="93"/>
      <c r="F41" s="91">
        <f t="shared" si="6"/>
        <v>0</v>
      </c>
      <c r="G41" s="91">
        <f t="shared" si="7"/>
        <v>0</v>
      </c>
      <c r="H41" s="91">
        <f t="shared" si="7"/>
        <v>0</v>
      </c>
      <c r="I41" s="91">
        <f t="shared" si="7"/>
        <v>0</v>
      </c>
      <c r="L41" s="145"/>
    </row>
    <row r="42" spans="1:12" ht="15.75">
      <c r="A42" s="3" t="s">
        <v>243</v>
      </c>
      <c r="B42" s="152">
        <v>1047</v>
      </c>
      <c r="C42" s="90" t="s">
        <v>275</v>
      </c>
      <c r="D42" s="90"/>
      <c r="E42" s="223"/>
      <c r="F42" s="91">
        <f t="shared" si="6"/>
        <v>0</v>
      </c>
      <c r="G42" s="91">
        <f t="shared" si="7"/>
        <v>0</v>
      </c>
      <c r="H42" s="91">
        <f t="shared" si="7"/>
        <v>0</v>
      </c>
      <c r="I42" s="91">
        <f t="shared" si="7"/>
        <v>0</v>
      </c>
      <c r="L42" s="145"/>
    </row>
    <row r="43" spans="1:12" ht="30">
      <c r="A43" s="3" t="s">
        <v>244</v>
      </c>
      <c r="B43" s="152">
        <v>1048</v>
      </c>
      <c r="C43" s="90" t="s">
        <v>275</v>
      </c>
      <c r="D43" s="90"/>
      <c r="E43" s="223"/>
      <c r="F43" s="91">
        <f t="shared" si="6"/>
        <v>0</v>
      </c>
      <c r="G43" s="91">
        <f t="shared" si="7"/>
        <v>0</v>
      </c>
      <c r="H43" s="91">
        <f t="shared" si="7"/>
        <v>0</v>
      </c>
      <c r="I43" s="91">
        <f t="shared" si="7"/>
        <v>0</v>
      </c>
      <c r="L43" s="145"/>
    </row>
    <row r="44" spans="1:12" ht="45">
      <c r="A44" s="3" t="s">
        <v>245</v>
      </c>
      <c r="B44" s="152">
        <v>1049</v>
      </c>
      <c r="C44" s="93">
        <v>3</v>
      </c>
      <c r="D44" s="90">
        <v>30</v>
      </c>
      <c r="E44" s="93">
        <v>4</v>
      </c>
      <c r="F44" s="91">
        <f t="shared" si="6"/>
        <v>1</v>
      </c>
      <c r="G44" s="91">
        <f t="shared" si="7"/>
        <v>1</v>
      </c>
      <c r="H44" s="91">
        <f t="shared" si="7"/>
        <v>1</v>
      </c>
      <c r="I44" s="91">
        <f t="shared" si="7"/>
        <v>1</v>
      </c>
      <c r="L44" s="145"/>
    </row>
    <row r="45" spans="1:12" ht="60">
      <c r="A45" s="3" t="s">
        <v>217</v>
      </c>
      <c r="B45" s="138">
        <v>1050</v>
      </c>
      <c r="C45" s="90" t="s">
        <v>275</v>
      </c>
      <c r="D45" s="90"/>
      <c r="E45" s="223"/>
      <c r="F45" s="91">
        <f>E45/4</f>
        <v>0</v>
      </c>
      <c r="G45" s="91">
        <f t="shared" si="7"/>
        <v>0</v>
      </c>
      <c r="H45" s="91">
        <f t="shared" si="7"/>
        <v>0</v>
      </c>
      <c r="I45" s="91">
        <f t="shared" si="7"/>
        <v>0</v>
      </c>
      <c r="L45" s="145"/>
    </row>
    <row r="46" spans="1:12" ht="15.75">
      <c r="A46" s="3" t="s">
        <v>27</v>
      </c>
      <c r="B46" s="51" t="s">
        <v>28</v>
      </c>
      <c r="C46" s="90" t="s">
        <v>275</v>
      </c>
      <c r="D46" s="90"/>
      <c r="E46" s="93"/>
      <c r="F46" s="91">
        <f t="shared" si="6"/>
        <v>0</v>
      </c>
      <c r="G46" s="91">
        <f t="shared" si="7"/>
        <v>0</v>
      </c>
      <c r="H46" s="91">
        <f t="shared" si="7"/>
        <v>0</v>
      </c>
      <c r="I46" s="91">
        <f t="shared" si="7"/>
        <v>0</v>
      </c>
      <c r="L46" s="145"/>
    </row>
    <row r="47" spans="1:12" ht="30">
      <c r="A47" s="154" t="s">
        <v>29</v>
      </c>
      <c r="B47" s="155">
        <v>1051</v>
      </c>
      <c r="C47" s="173">
        <v>323</v>
      </c>
      <c r="D47" s="173">
        <v>329.4</v>
      </c>
      <c r="E47" s="157">
        <f>SUM(E48:E65)</f>
        <v>382</v>
      </c>
      <c r="F47" s="157">
        <f t="shared" si="6"/>
        <v>95.5</v>
      </c>
      <c r="G47" s="157">
        <f t="shared" si="7"/>
        <v>95.5</v>
      </c>
      <c r="H47" s="157">
        <f t="shared" si="7"/>
        <v>95.5</v>
      </c>
      <c r="I47" s="157">
        <f t="shared" si="7"/>
        <v>95.5</v>
      </c>
      <c r="L47" s="145"/>
    </row>
    <row r="48" spans="1:12" ht="15.75">
      <c r="A48" s="3" t="s">
        <v>215</v>
      </c>
      <c r="B48" s="51" t="s">
        <v>246</v>
      </c>
      <c r="C48" s="95">
        <v>79</v>
      </c>
      <c r="D48" s="92">
        <v>68.8</v>
      </c>
      <c r="E48" s="91">
        <v>84</v>
      </c>
      <c r="F48" s="91">
        <f t="shared" si="6"/>
        <v>21</v>
      </c>
      <c r="G48" s="91">
        <f t="shared" si="7"/>
        <v>21</v>
      </c>
      <c r="H48" s="91">
        <f t="shared" si="7"/>
        <v>21</v>
      </c>
      <c r="I48" s="91">
        <f t="shared" si="7"/>
        <v>21</v>
      </c>
      <c r="L48" s="145"/>
    </row>
    <row r="49" spans="1:12" ht="15.75">
      <c r="A49" s="3" t="s">
        <v>173</v>
      </c>
      <c r="B49" s="51" t="s">
        <v>247</v>
      </c>
      <c r="C49" s="95">
        <v>34</v>
      </c>
      <c r="D49" s="92">
        <v>35</v>
      </c>
      <c r="E49" s="91">
        <f>40+11+9</f>
        <v>60</v>
      </c>
      <c r="F49" s="91">
        <f t="shared" si="6"/>
        <v>15</v>
      </c>
      <c r="G49" s="91">
        <f t="shared" si="7"/>
        <v>15</v>
      </c>
      <c r="H49" s="91">
        <f t="shared" si="7"/>
        <v>15</v>
      </c>
      <c r="I49" s="91">
        <f t="shared" si="7"/>
        <v>15</v>
      </c>
      <c r="L49" s="145"/>
    </row>
    <row r="50" spans="1:12" ht="15.75">
      <c r="A50" s="3" t="s">
        <v>218</v>
      </c>
      <c r="B50" s="51" t="s">
        <v>248</v>
      </c>
      <c r="C50" s="95">
        <v>4</v>
      </c>
      <c r="D50" s="92">
        <v>4</v>
      </c>
      <c r="E50" s="91">
        <v>4</v>
      </c>
      <c r="F50" s="91">
        <f t="shared" si="6"/>
        <v>1</v>
      </c>
      <c r="G50" s="91">
        <f t="shared" si="7"/>
        <v>1</v>
      </c>
      <c r="H50" s="91">
        <f t="shared" si="7"/>
        <v>1</v>
      </c>
      <c r="I50" s="91">
        <f t="shared" si="7"/>
        <v>1</v>
      </c>
      <c r="L50" s="145"/>
    </row>
    <row r="51" spans="1:12" ht="15.75">
      <c r="A51" s="3" t="s">
        <v>174</v>
      </c>
      <c r="B51" s="51" t="s">
        <v>249</v>
      </c>
      <c r="C51" s="95">
        <v>24</v>
      </c>
      <c r="D51" s="92">
        <v>12.4</v>
      </c>
      <c r="E51" s="91">
        <v>8</v>
      </c>
      <c r="F51" s="91">
        <f t="shared" si="6"/>
        <v>2</v>
      </c>
      <c r="G51" s="91">
        <f t="shared" si="7"/>
        <v>2</v>
      </c>
      <c r="H51" s="91">
        <f t="shared" si="7"/>
        <v>2</v>
      </c>
      <c r="I51" s="91">
        <f t="shared" si="7"/>
        <v>2</v>
      </c>
      <c r="L51" s="145"/>
    </row>
    <row r="52" spans="1:12" ht="15.75">
      <c r="A52" s="3" t="s">
        <v>216</v>
      </c>
      <c r="B52" s="51" t="s">
        <v>250</v>
      </c>
      <c r="C52" s="95">
        <v>6</v>
      </c>
      <c r="D52" s="92">
        <v>4.4</v>
      </c>
      <c r="E52" s="91">
        <v>10</v>
      </c>
      <c r="F52" s="91">
        <f t="shared" si="6"/>
        <v>2.5</v>
      </c>
      <c r="G52" s="91">
        <f t="shared" si="7"/>
        <v>2.5</v>
      </c>
      <c r="H52" s="91">
        <f t="shared" si="7"/>
        <v>2.5</v>
      </c>
      <c r="I52" s="91">
        <f t="shared" si="7"/>
        <v>2.5</v>
      </c>
      <c r="L52" s="145"/>
    </row>
    <row r="53" spans="1:12" ht="15.75">
      <c r="A53" s="3" t="s">
        <v>213</v>
      </c>
      <c r="B53" s="51" t="s">
        <v>251</v>
      </c>
      <c r="C53" s="95"/>
      <c r="D53" s="92"/>
      <c r="E53" s="91"/>
      <c r="F53" s="91">
        <f t="shared" si="6"/>
        <v>0</v>
      </c>
      <c r="G53" s="91">
        <f t="shared" si="7"/>
        <v>0</v>
      </c>
      <c r="H53" s="91">
        <f t="shared" si="7"/>
        <v>0</v>
      </c>
      <c r="I53" s="91">
        <f t="shared" si="7"/>
        <v>0</v>
      </c>
      <c r="L53" s="145"/>
    </row>
    <row r="54" spans="1:12" ht="15.75">
      <c r="A54" s="3" t="s">
        <v>175</v>
      </c>
      <c r="B54" s="51" t="s">
        <v>252</v>
      </c>
      <c r="C54" s="95">
        <v>86</v>
      </c>
      <c r="D54" s="92">
        <v>66.8</v>
      </c>
      <c r="E54" s="91">
        <v>120</v>
      </c>
      <c r="F54" s="91">
        <f t="shared" si="6"/>
        <v>30</v>
      </c>
      <c r="G54" s="91">
        <f t="shared" si="7"/>
        <v>30</v>
      </c>
      <c r="H54" s="91">
        <f t="shared" si="7"/>
        <v>30</v>
      </c>
      <c r="I54" s="91">
        <f t="shared" si="7"/>
        <v>30</v>
      </c>
      <c r="L54" s="145"/>
    </row>
    <row r="55" spans="1:12" ht="15.75">
      <c r="A55" s="3" t="s">
        <v>222</v>
      </c>
      <c r="B55" s="51" t="s">
        <v>253</v>
      </c>
      <c r="C55" s="95">
        <v>78</v>
      </c>
      <c r="D55" s="90">
        <v>78</v>
      </c>
      <c r="E55" s="93">
        <v>84</v>
      </c>
      <c r="F55" s="91">
        <f t="shared" si="6"/>
        <v>21</v>
      </c>
      <c r="G55" s="91">
        <f t="shared" si="7"/>
        <v>21</v>
      </c>
      <c r="H55" s="91">
        <f t="shared" si="7"/>
        <v>21</v>
      </c>
      <c r="I55" s="91">
        <f t="shared" si="7"/>
        <v>21</v>
      </c>
      <c r="L55" s="145"/>
    </row>
    <row r="56" spans="1:12" ht="15.75">
      <c r="A56" s="3" t="s">
        <v>223</v>
      </c>
      <c r="B56" s="51" t="s">
        <v>254</v>
      </c>
      <c r="C56" s="95">
        <v>12</v>
      </c>
      <c r="D56" s="97">
        <v>60</v>
      </c>
      <c r="E56" s="97">
        <v>12</v>
      </c>
      <c r="F56" s="91">
        <f t="shared" si="6"/>
        <v>3</v>
      </c>
      <c r="G56" s="91">
        <f t="shared" si="7"/>
        <v>3</v>
      </c>
      <c r="H56" s="91">
        <f t="shared" si="7"/>
        <v>3</v>
      </c>
      <c r="I56" s="91">
        <f t="shared" si="7"/>
        <v>3</v>
      </c>
      <c r="L56" s="145"/>
    </row>
    <row r="57" spans="1:12" ht="30">
      <c r="A57" s="3" t="s">
        <v>276</v>
      </c>
      <c r="B57" s="51" t="s">
        <v>277</v>
      </c>
      <c r="C57" s="95"/>
      <c r="D57" s="128"/>
      <c r="E57" s="128"/>
      <c r="F57" s="97"/>
      <c r="G57" s="97"/>
      <c r="H57" s="97"/>
      <c r="I57" s="97"/>
      <c r="L57" s="145"/>
    </row>
    <row r="58" spans="1:12" ht="15.75">
      <c r="A58" s="3" t="s">
        <v>30</v>
      </c>
      <c r="B58" s="138">
        <v>1060</v>
      </c>
      <c r="C58" s="95"/>
      <c r="D58" s="94"/>
      <c r="E58" s="94"/>
      <c r="F58" s="91"/>
      <c r="G58" s="91"/>
      <c r="H58" s="91"/>
      <c r="I58" s="91"/>
      <c r="L58" s="145"/>
    </row>
    <row r="59" spans="1:12" ht="15.75">
      <c r="A59" s="3" t="s">
        <v>31</v>
      </c>
      <c r="B59" s="138">
        <v>1061</v>
      </c>
      <c r="C59" s="95"/>
      <c r="D59" s="95"/>
      <c r="E59" s="95"/>
      <c r="F59" s="91"/>
      <c r="G59" s="91"/>
      <c r="H59" s="91"/>
      <c r="I59" s="91"/>
      <c r="L59" s="145"/>
    </row>
    <row r="60" spans="1:12" ht="15.75">
      <c r="A60" s="3" t="s">
        <v>32</v>
      </c>
      <c r="B60" s="138">
        <v>1062</v>
      </c>
      <c r="C60" s="95"/>
      <c r="D60" s="96"/>
      <c r="E60" s="95"/>
      <c r="F60" s="91"/>
      <c r="G60" s="91"/>
      <c r="H60" s="91"/>
      <c r="I60" s="91"/>
      <c r="L60" s="145"/>
    </row>
    <row r="61" spans="1:12" ht="15.75">
      <c r="A61" s="3" t="s">
        <v>25</v>
      </c>
      <c r="B61" s="138">
        <v>1063</v>
      </c>
      <c r="C61" s="95"/>
      <c r="D61" s="96"/>
      <c r="E61" s="95"/>
      <c r="F61" s="91"/>
      <c r="G61" s="91"/>
      <c r="H61" s="91"/>
      <c r="I61" s="91"/>
      <c r="L61" s="145"/>
    </row>
    <row r="62" spans="1:12" ht="15.75">
      <c r="A62" s="3" t="s">
        <v>26</v>
      </c>
      <c r="B62" s="138">
        <v>1064</v>
      </c>
      <c r="C62" s="95"/>
      <c r="D62" s="96"/>
      <c r="E62" s="95"/>
      <c r="F62" s="91"/>
      <c r="G62" s="91"/>
      <c r="H62" s="91"/>
      <c r="I62" s="91"/>
      <c r="L62" s="145"/>
    </row>
    <row r="63" spans="1:12" ht="30">
      <c r="A63" s="3" t="s">
        <v>33</v>
      </c>
      <c r="B63" s="138">
        <v>1065</v>
      </c>
      <c r="C63" s="95"/>
      <c r="D63" s="95"/>
      <c r="E63" s="95"/>
      <c r="F63" s="91"/>
      <c r="G63" s="91"/>
      <c r="H63" s="91"/>
      <c r="I63" s="91"/>
      <c r="L63" s="145"/>
    </row>
    <row r="64" spans="1:12" ht="15.75">
      <c r="A64" s="3" t="s">
        <v>34</v>
      </c>
      <c r="B64" s="138">
        <v>1066</v>
      </c>
      <c r="C64" s="95"/>
      <c r="D64" s="96"/>
      <c r="E64" s="95"/>
      <c r="F64" s="91"/>
      <c r="G64" s="91"/>
      <c r="H64" s="91"/>
      <c r="I64" s="91"/>
      <c r="L64" s="145"/>
    </row>
    <row r="65" spans="1:12" ht="15.75">
      <c r="A65" s="60" t="s">
        <v>35</v>
      </c>
      <c r="B65" s="130">
        <v>1067</v>
      </c>
      <c r="C65" s="93"/>
      <c r="D65" s="100"/>
      <c r="E65" s="100"/>
      <c r="F65" s="91"/>
      <c r="G65" s="91"/>
      <c r="H65" s="91"/>
      <c r="I65" s="91"/>
      <c r="L65" s="145"/>
    </row>
    <row r="66" spans="1:12" ht="28.5">
      <c r="A66" s="65" t="s">
        <v>158</v>
      </c>
      <c r="B66" s="131">
        <v>1070</v>
      </c>
      <c r="C66" s="162">
        <f aca="true" t="shared" si="8" ref="C66:I66">SUM(C67:C74)</f>
        <v>4864</v>
      </c>
      <c r="D66" s="162">
        <v>12528</v>
      </c>
      <c r="E66" s="162">
        <f t="shared" si="8"/>
        <v>6333</v>
      </c>
      <c r="F66" s="162">
        <f t="shared" si="8"/>
        <v>1583.25</v>
      </c>
      <c r="G66" s="162">
        <f t="shared" si="8"/>
        <v>1583.25</v>
      </c>
      <c r="H66" s="162">
        <f t="shared" si="8"/>
        <v>1583.25</v>
      </c>
      <c r="I66" s="162">
        <f t="shared" si="8"/>
        <v>1583.25</v>
      </c>
      <c r="L66" s="145"/>
    </row>
    <row r="67" spans="1:12" ht="15.75">
      <c r="A67" s="60" t="s">
        <v>206</v>
      </c>
      <c r="B67" s="132" t="s">
        <v>182</v>
      </c>
      <c r="C67" s="102">
        <v>2111</v>
      </c>
      <c r="D67" s="97">
        <v>2280</v>
      </c>
      <c r="E67" s="97">
        <v>3340</v>
      </c>
      <c r="F67" s="91">
        <f>E67/4</f>
        <v>835</v>
      </c>
      <c r="G67" s="91">
        <f>E67/4</f>
        <v>835</v>
      </c>
      <c r="H67" s="91">
        <f>E67/4</f>
        <v>835</v>
      </c>
      <c r="I67" s="91">
        <f>E67/4</f>
        <v>835</v>
      </c>
      <c r="L67" s="145"/>
    </row>
    <row r="68" spans="1:12" ht="15.75">
      <c r="A68" s="60" t="s">
        <v>65</v>
      </c>
      <c r="B68" s="132" t="s">
        <v>183</v>
      </c>
      <c r="C68" s="102">
        <v>1299</v>
      </c>
      <c r="D68" s="97">
        <v>912</v>
      </c>
      <c r="E68" s="97">
        <f>730+268</f>
        <v>998</v>
      </c>
      <c r="F68" s="91">
        <f>E68/4</f>
        <v>249.5</v>
      </c>
      <c r="G68" s="91">
        <f>E68/4</f>
        <v>249.5</v>
      </c>
      <c r="H68" s="91">
        <f>E68/4</f>
        <v>249.5</v>
      </c>
      <c r="I68" s="91">
        <f>E68/4</f>
        <v>249.5</v>
      </c>
      <c r="L68" s="145"/>
    </row>
    <row r="69" spans="1:12" ht="15.75">
      <c r="A69" s="60" t="s">
        <v>176</v>
      </c>
      <c r="B69" s="132" t="s">
        <v>184</v>
      </c>
      <c r="C69" s="102"/>
      <c r="D69" s="97"/>
      <c r="E69" s="97"/>
      <c r="F69" s="91"/>
      <c r="G69" s="91"/>
      <c r="H69" s="91"/>
      <c r="I69" s="91"/>
      <c r="L69" s="145"/>
    </row>
    <row r="70" spans="1:12" ht="15.75">
      <c r="A70" s="60" t="s">
        <v>236</v>
      </c>
      <c r="B70" s="51" t="s">
        <v>185</v>
      </c>
      <c r="C70" s="102">
        <v>1297</v>
      </c>
      <c r="D70" s="97">
        <v>7565</v>
      </c>
      <c r="E70" s="97">
        <f>58+225+541+40+50+20</f>
        <v>934</v>
      </c>
      <c r="F70" s="91">
        <f>E70/4</f>
        <v>233.5</v>
      </c>
      <c r="G70" s="91">
        <f>E70/4</f>
        <v>233.5</v>
      </c>
      <c r="H70" s="91">
        <f>E70/4</f>
        <v>233.5</v>
      </c>
      <c r="I70" s="91">
        <f>E70/4</f>
        <v>233.5</v>
      </c>
      <c r="L70" s="145"/>
    </row>
    <row r="71" spans="1:12" ht="15.75">
      <c r="A71" s="60" t="s">
        <v>177</v>
      </c>
      <c r="B71" s="51" t="s">
        <v>179</v>
      </c>
      <c r="C71" s="102">
        <v>14</v>
      </c>
      <c r="D71" s="97"/>
      <c r="E71" s="97"/>
      <c r="F71" s="91">
        <f>E71/4</f>
        <v>0</v>
      </c>
      <c r="G71" s="91">
        <f>E71/4</f>
        <v>0</v>
      </c>
      <c r="H71" s="91">
        <f>E71/4</f>
        <v>0</v>
      </c>
      <c r="I71" s="91">
        <f>E71/4</f>
        <v>0</v>
      </c>
      <c r="L71" s="145"/>
    </row>
    <row r="72" spans="1:12" ht="15.75">
      <c r="A72" s="60" t="s">
        <v>178</v>
      </c>
      <c r="B72" s="51" t="s">
        <v>186</v>
      </c>
      <c r="C72" s="89"/>
      <c r="D72" s="97"/>
      <c r="E72" s="97"/>
      <c r="F72" s="91">
        <f>E72/4</f>
        <v>0</v>
      </c>
      <c r="G72" s="91">
        <f>E72/4</f>
        <v>0</v>
      </c>
      <c r="H72" s="91">
        <f>E72/4</f>
        <v>0</v>
      </c>
      <c r="I72" s="91">
        <f>E72/4</f>
        <v>0</v>
      </c>
      <c r="L72" s="145"/>
    </row>
    <row r="73" spans="1:12" ht="15.75">
      <c r="A73" s="60" t="s">
        <v>224</v>
      </c>
      <c r="B73" s="51" t="s">
        <v>237</v>
      </c>
      <c r="C73" s="147">
        <v>143</v>
      </c>
      <c r="D73" s="205">
        <v>1250</v>
      </c>
      <c r="E73" s="209">
        <f>9*70</f>
        <v>630</v>
      </c>
      <c r="F73" s="91">
        <f>E73/4</f>
        <v>157.5</v>
      </c>
      <c r="G73" s="91">
        <f>E73/4</f>
        <v>157.5</v>
      </c>
      <c r="H73" s="91">
        <f>E73/4</f>
        <v>157.5</v>
      </c>
      <c r="I73" s="91">
        <f>E73/4</f>
        <v>157.5</v>
      </c>
      <c r="L73" s="145"/>
    </row>
    <row r="74" spans="1:12" ht="15.75">
      <c r="A74" s="60" t="s">
        <v>281</v>
      </c>
      <c r="B74" s="51" t="s">
        <v>280</v>
      </c>
      <c r="C74" s="89"/>
      <c r="D74" s="205">
        <v>521</v>
      </c>
      <c r="E74" s="209">
        <v>431</v>
      </c>
      <c r="F74" s="91">
        <f>E74/4</f>
        <v>107.75</v>
      </c>
      <c r="G74" s="91">
        <f>E74/4</f>
        <v>107.75</v>
      </c>
      <c r="H74" s="91">
        <f>E74/4</f>
        <v>107.75</v>
      </c>
      <c r="I74" s="91">
        <f>E74/4</f>
        <v>107.75</v>
      </c>
      <c r="L74" s="145"/>
    </row>
    <row r="75" spans="1:12" s="73" customFormat="1" ht="28.5">
      <c r="A75" s="164" t="s">
        <v>214</v>
      </c>
      <c r="B75" s="131">
        <v>1080</v>
      </c>
      <c r="C75" s="163">
        <f aca="true" t="shared" si="9" ref="C75:I75">C76+C77+C78+C80+C81+C79+C82</f>
        <v>3803</v>
      </c>
      <c r="D75" s="163">
        <v>11529</v>
      </c>
      <c r="E75" s="163">
        <f t="shared" si="9"/>
        <v>5605</v>
      </c>
      <c r="F75" s="163">
        <f t="shared" si="9"/>
        <v>1401.25</v>
      </c>
      <c r="G75" s="163">
        <f t="shared" si="9"/>
        <v>1401.25</v>
      </c>
      <c r="H75" s="163">
        <f t="shared" si="9"/>
        <v>1401.25</v>
      </c>
      <c r="I75" s="163">
        <f t="shared" si="9"/>
        <v>1401.25</v>
      </c>
      <c r="L75" s="145"/>
    </row>
    <row r="76" spans="1:12" ht="15.75">
      <c r="A76" s="3" t="s">
        <v>205</v>
      </c>
      <c r="B76" s="27" t="s">
        <v>196</v>
      </c>
      <c r="C76" s="95">
        <v>2123</v>
      </c>
      <c r="D76" s="97">
        <v>2280</v>
      </c>
      <c r="E76" s="97">
        <v>3340</v>
      </c>
      <c r="F76" s="91">
        <f>E76/4</f>
        <v>835</v>
      </c>
      <c r="G76" s="91">
        <f aca="true" t="shared" si="10" ref="G76:I82">F76</f>
        <v>835</v>
      </c>
      <c r="H76" s="91">
        <f t="shared" si="10"/>
        <v>835</v>
      </c>
      <c r="I76" s="91">
        <f t="shared" si="10"/>
        <v>835</v>
      </c>
      <c r="L76" s="145"/>
    </row>
    <row r="77" spans="1:12" ht="15.75">
      <c r="A77" s="3" t="s">
        <v>171</v>
      </c>
      <c r="B77" s="27" t="s">
        <v>197</v>
      </c>
      <c r="C77" s="95">
        <v>1286</v>
      </c>
      <c r="D77" s="97">
        <v>7565</v>
      </c>
      <c r="E77" s="97">
        <f>E70</f>
        <v>934</v>
      </c>
      <c r="F77" s="91">
        <f aca="true" t="shared" si="11" ref="F77:F82">E77/4</f>
        <v>233.5</v>
      </c>
      <c r="G77" s="91">
        <f t="shared" si="10"/>
        <v>233.5</v>
      </c>
      <c r="H77" s="91">
        <f t="shared" si="10"/>
        <v>233.5</v>
      </c>
      <c r="I77" s="91">
        <f t="shared" si="10"/>
        <v>233.5</v>
      </c>
      <c r="L77" s="145"/>
    </row>
    <row r="78" spans="1:12" ht="15.75">
      <c r="A78" s="3" t="s">
        <v>225</v>
      </c>
      <c r="B78" s="27" t="s">
        <v>198</v>
      </c>
      <c r="C78" s="95"/>
      <c r="D78" s="97"/>
      <c r="E78" s="97"/>
      <c r="F78" s="91">
        <f t="shared" si="11"/>
        <v>0</v>
      </c>
      <c r="G78" s="91">
        <f t="shared" si="10"/>
        <v>0</v>
      </c>
      <c r="H78" s="91">
        <f t="shared" si="10"/>
        <v>0</v>
      </c>
      <c r="I78" s="91">
        <f t="shared" si="10"/>
        <v>0</v>
      </c>
      <c r="L78" s="145"/>
    </row>
    <row r="79" spans="1:12" ht="15.75">
      <c r="A79" s="3" t="s">
        <v>226</v>
      </c>
      <c r="B79" s="27" t="s">
        <v>199</v>
      </c>
      <c r="C79" s="95">
        <v>155</v>
      </c>
      <c r="D79" s="97">
        <v>1250</v>
      </c>
      <c r="E79" s="97">
        <v>630</v>
      </c>
      <c r="F79" s="91">
        <f t="shared" si="11"/>
        <v>157.5</v>
      </c>
      <c r="G79" s="91">
        <f t="shared" si="10"/>
        <v>157.5</v>
      </c>
      <c r="H79" s="91">
        <f t="shared" si="10"/>
        <v>157.5</v>
      </c>
      <c r="I79" s="91">
        <f t="shared" si="10"/>
        <v>157.5</v>
      </c>
      <c r="L79" s="145"/>
    </row>
    <row r="80" spans="1:12" ht="15.75">
      <c r="A80" s="3" t="s">
        <v>211</v>
      </c>
      <c r="B80" s="27" t="s">
        <v>200</v>
      </c>
      <c r="C80" s="95">
        <v>238</v>
      </c>
      <c r="D80" s="97">
        <v>100</v>
      </c>
      <c r="E80" s="97">
        <v>270</v>
      </c>
      <c r="F80" s="91">
        <f t="shared" si="11"/>
        <v>67.5</v>
      </c>
      <c r="G80" s="91">
        <f t="shared" si="10"/>
        <v>67.5</v>
      </c>
      <c r="H80" s="91">
        <f t="shared" si="10"/>
        <v>67.5</v>
      </c>
      <c r="I80" s="91">
        <f t="shared" si="10"/>
        <v>67.5</v>
      </c>
      <c r="L80" s="145"/>
    </row>
    <row r="81" spans="1:12" ht="15.75">
      <c r="A81" s="3" t="s">
        <v>212</v>
      </c>
      <c r="B81" s="27" t="s">
        <v>227</v>
      </c>
      <c r="C81" s="95">
        <v>1</v>
      </c>
      <c r="D81" s="128"/>
      <c r="E81" s="128"/>
      <c r="F81" s="91">
        <f t="shared" si="11"/>
        <v>0</v>
      </c>
      <c r="G81" s="91">
        <f t="shared" si="10"/>
        <v>0</v>
      </c>
      <c r="H81" s="91">
        <f t="shared" si="10"/>
        <v>0</v>
      </c>
      <c r="I81" s="91">
        <f t="shared" si="10"/>
        <v>0</v>
      </c>
      <c r="L81" s="145"/>
    </row>
    <row r="82" spans="1:12" ht="30">
      <c r="A82" s="3" t="s">
        <v>278</v>
      </c>
      <c r="B82" s="27" t="s">
        <v>228</v>
      </c>
      <c r="C82" s="95"/>
      <c r="D82" s="97">
        <v>334</v>
      </c>
      <c r="E82" s="97">
        <f>E74</f>
        <v>431</v>
      </c>
      <c r="F82" s="91">
        <f t="shared" si="11"/>
        <v>107.75</v>
      </c>
      <c r="G82" s="91">
        <f t="shared" si="10"/>
        <v>107.75</v>
      </c>
      <c r="H82" s="91">
        <f t="shared" si="10"/>
        <v>107.75</v>
      </c>
      <c r="I82" s="91">
        <f t="shared" si="10"/>
        <v>107.75</v>
      </c>
      <c r="L82" s="145"/>
    </row>
    <row r="83" spans="1:12" ht="15.75">
      <c r="A83" s="154" t="s">
        <v>172</v>
      </c>
      <c r="B83" s="165" t="s">
        <v>279</v>
      </c>
      <c r="C83" s="166">
        <v>190.773</v>
      </c>
      <c r="D83" s="166">
        <v>140.23476000000034</v>
      </c>
      <c r="E83" s="166">
        <f>(E93-E94)*0.15</f>
        <v>486.6518615999994</v>
      </c>
      <c r="F83" s="166">
        <f>(F93-F94)*0.15</f>
        <v>121.66296539999985</v>
      </c>
      <c r="G83" s="166">
        <f>(G93-G94)*0.15</f>
        <v>121.66296539999985</v>
      </c>
      <c r="H83" s="166">
        <f>(H93-H94)*0.15</f>
        <v>121.66296539999985</v>
      </c>
      <c r="I83" s="166">
        <f>(I93-I94)*0.15</f>
        <v>121.66296539999985</v>
      </c>
      <c r="L83" s="145"/>
    </row>
    <row r="84" spans="1:12" s="73" customFormat="1" ht="28.5">
      <c r="A84" s="65" t="s">
        <v>36</v>
      </c>
      <c r="B84" s="131">
        <v>1100</v>
      </c>
      <c r="C84" s="148">
        <f aca="true" t="shared" si="12" ref="C84:I84">C9-C10-C25+C66-C75</f>
        <v>1538</v>
      </c>
      <c r="D84" s="148">
        <v>1140.1200000000008</v>
      </c>
      <c r="E84" s="148">
        <f t="shared" si="12"/>
        <v>3956.519199999997</v>
      </c>
      <c r="F84" s="148">
        <f t="shared" si="12"/>
        <v>989.1297999999992</v>
      </c>
      <c r="G84" s="148">
        <f t="shared" si="12"/>
        <v>989.1297999999992</v>
      </c>
      <c r="H84" s="148">
        <f t="shared" si="12"/>
        <v>989.1297999999992</v>
      </c>
      <c r="I84" s="148">
        <f t="shared" si="12"/>
        <v>989.1297999999992</v>
      </c>
      <c r="J84" s="175"/>
      <c r="L84" s="145"/>
    </row>
    <row r="85" spans="1:12" ht="30">
      <c r="A85" s="3" t="s">
        <v>37</v>
      </c>
      <c r="B85" s="138">
        <v>1110</v>
      </c>
      <c r="C85" s="95"/>
      <c r="D85" s="95"/>
      <c r="E85" s="95"/>
      <c r="F85" s="99"/>
      <c r="G85" s="99"/>
      <c r="H85" s="99"/>
      <c r="I85" s="99"/>
      <c r="J85" s="87"/>
      <c r="L85" s="145"/>
    </row>
    <row r="86" spans="1:12" ht="30">
      <c r="A86" s="3" t="s">
        <v>38</v>
      </c>
      <c r="B86" s="138">
        <v>1120</v>
      </c>
      <c r="C86" s="95"/>
      <c r="D86" s="95"/>
      <c r="E86" s="95"/>
      <c r="F86" s="99"/>
      <c r="G86" s="99"/>
      <c r="H86" s="99"/>
      <c r="I86" s="99"/>
      <c r="L86" s="145"/>
    </row>
    <row r="87" spans="1:12" ht="7.5" customHeight="1" hidden="1">
      <c r="A87" s="3"/>
      <c r="B87" s="138"/>
      <c r="C87" s="95"/>
      <c r="D87" s="100">
        <v>1140.1200000000008</v>
      </c>
      <c r="E87" s="100">
        <f>E84-E85</f>
        <v>3956.519199999997</v>
      </c>
      <c r="F87" s="99"/>
      <c r="G87" s="99"/>
      <c r="H87" s="99"/>
      <c r="I87" s="99"/>
      <c r="L87" s="145"/>
    </row>
    <row r="88" spans="1:12" ht="8.25" customHeight="1" hidden="1">
      <c r="A88" s="3"/>
      <c r="B88" s="138"/>
      <c r="C88" s="95"/>
      <c r="D88" s="95">
        <v>1140.1200000000008</v>
      </c>
      <c r="E88" s="95">
        <f>E87</f>
        <v>3956.519199999997</v>
      </c>
      <c r="F88" s="99"/>
      <c r="G88" s="99"/>
      <c r="H88" s="99"/>
      <c r="I88" s="99"/>
      <c r="L88" s="145"/>
    </row>
    <row r="89" spans="1:12" ht="15.75">
      <c r="A89" s="3" t="s">
        <v>39</v>
      </c>
      <c r="B89" s="138">
        <v>1130</v>
      </c>
      <c r="C89" s="95"/>
      <c r="D89" s="98"/>
      <c r="E89" s="98"/>
      <c r="F89" s="99"/>
      <c r="G89" s="99"/>
      <c r="H89" s="99"/>
      <c r="I89" s="99"/>
      <c r="L89" s="145"/>
    </row>
    <row r="90" spans="1:12" ht="15.75">
      <c r="A90" s="3" t="s">
        <v>40</v>
      </c>
      <c r="B90" s="138">
        <v>1140</v>
      </c>
      <c r="C90" s="95"/>
      <c r="D90" s="100"/>
      <c r="E90" s="100"/>
      <c r="F90" s="99"/>
      <c r="G90" s="99"/>
      <c r="H90" s="99"/>
      <c r="I90" s="99"/>
      <c r="L90" s="145"/>
    </row>
    <row r="91" spans="1:12" s="73" customFormat="1" ht="15.75">
      <c r="A91" s="154" t="s">
        <v>187</v>
      </c>
      <c r="B91" s="168">
        <v>1150</v>
      </c>
      <c r="C91" s="166">
        <v>3650</v>
      </c>
      <c r="D91" s="166">
        <v>3402</v>
      </c>
      <c r="E91" s="166">
        <v>2280</v>
      </c>
      <c r="F91" s="166">
        <f>E91/4</f>
        <v>570</v>
      </c>
      <c r="G91" s="166">
        <f>F91</f>
        <v>570</v>
      </c>
      <c r="H91" s="166">
        <f>G91</f>
        <v>570</v>
      </c>
      <c r="I91" s="166">
        <f>H91</f>
        <v>570</v>
      </c>
      <c r="L91" s="145"/>
    </row>
    <row r="92" spans="1:12" s="73" customFormat="1" ht="15.75">
      <c r="A92" s="154" t="s">
        <v>188</v>
      </c>
      <c r="B92" s="168">
        <v>1160</v>
      </c>
      <c r="C92" s="166">
        <v>3637</v>
      </c>
      <c r="D92" s="169">
        <v>3402</v>
      </c>
      <c r="E92" s="169">
        <v>2280</v>
      </c>
      <c r="F92" s="166">
        <f>E92/4</f>
        <v>570</v>
      </c>
      <c r="G92" s="166">
        <f>F92</f>
        <v>570</v>
      </c>
      <c r="H92" s="166">
        <f>F92</f>
        <v>570</v>
      </c>
      <c r="I92" s="166">
        <f>G92</f>
        <v>570</v>
      </c>
      <c r="L92" s="145"/>
    </row>
    <row r="93" spans="1:12" s="73" customFormat="1" ht="28.5">
      <c r="A93" s="65" t="s">
        <v>41</v>
      </c>
      <c r="B93" s="131">
        <v>1170</v>
      </c>
      <c r="C93" s="163">
        <f aca="true" t="shared" si="13" ref="C93:I93">C99-C100</f>
        <v>1551</v>
      </c>
      <c r="D93" s="163">
        <v>1140.1200000000008</v>
      </c>
      <c r="E93" s="163">
        <f>E99-E100</f>
        <v>3956.519199999995</v>
      </c>
      <c r="F93" s="163">
        <f t="shared" si="13"/>
        <v>989.1297999999988</v>
      </c>
      <c r="G93" s="163">
        <f t="shared" si="13"/>
        <v>989.1297999999988</v>
      </c>
      <c r="H93" s="163">
        <f t="shared" si="13"/>
        <v>989.1297999999988</v>
      </c>
      <c r="I93" s="163">
        <f t="shared" si="13"/>
        <v>989.1297999999988</v>
      </c>
      <c r="L93" s="145"/>
    </row>
    <row r="94" spans="1:12" ht="15.75">
      <c r="A94" s="3" t="s">
        <v>42</v>
      </c>
      <c r="B94" s="27">
        <v>1180</v>
      </c>
      <c r="C94" s="97">
        <v>279.18</v>
      </c>
      <c r="D94" s="97">
        <v>205.22160000000045</v>
      </c>
      <c r="E94" s="97">
        <f>E93*0.18</f>
        <v>712.1734559999991</v>
      </c>
      <c r="F94" s="97">
        <f>E94/4</f>
        <v>178.04336399999977</v>
      </c>
      <c r="G94" s="97">
        <f>F94</f>
        <v>178.04336399999977</v>
      </c>
      <c r="H94" s="97">
        <f>G94</f>
        <v>178.04336399999977</v>
      </c>
      <c r="I94" s="97">
        <f>H94</f>
        <v>178.04336399999977</v>
      </c>
      <c r="L94" s="145"/>
    </row>
    <row r="95" spans="1:12" ht="15.75">
      <c r="A95" s="3" t="s">
        <v>43</v>
      </c>
      <c r="B95" s="27">
        <v>1181</v>
      </c>
      <c r="C95" s="95"/>
      <c r="D95" s="95"/>
      <c r="E95" s="95"/>
      <c r="F95" s="97"/>
      <c r="G95" s="97"/>
      <c r="H95" s="97"/>
      <c r="I95" s="97"/>
      <c r="L95" s="145"/>
    </row>
    <row r="96" spans="1:12" s="73" customFormat="1" ht="28.5">
      <c r="A96" s="7" t="s">
        <v>44</v>
      </c>
      <c r="B96" s="139">
        <v>1200</v>
      </c>
      <c r="C96" s="100">
        <f>C97</f>
        <v>1271.82</v>
      </c>
      <c r="D96" s="100">
        <v>934.8984000000022</v>
      </c>
      <c r="E96" s="100">
        <f>E97</f>
        <v>3244.345743999996</v>
      </c>
      <c r="F96" s="100">
        <f>E96/4</f>
        <v>811.086435999999</v>
      </c>
      <c r="G96" s="100">
        <f>E96/4</f>
        <v>811.086435999999</v>
      </c>
      <c r="H96" s="100">
        <f>E96/4</f>
        <v>811.086435999999</v>
      </c>
      <c r="I96" s="100">
        <f>E96/4</f>
        <v>811.086435999999</v>
      </c>
      <c r="L96" s="145"/>
    </row>
    <row r="97" spans="1:12" ht="15.75">
      <c r="A97" s="3" t="s">
        <v>45</v>
      </c>
      <c r="B97" s="51">
        <v>1201</v>
      </c>
      <c r="C97" s="95">
        <v>1271.82</v>
      </c>
      <c r="D97" s="95">
        <v>934.8984000000022</v>
      </c>
      <c r="E97" s="95">
        <f>E93-E94</f>
        <v>3244.345743999996</v>
      </c>
      <c r="F97" s="95">
        <f>E97/4</f>
        <v>811.086435999999</v>
      </c>
      <c r="G97" s="95">
        <f>E97/4</f>
        <v>811.086435999999</v>
      </c>
      <c r="H97" s="95">
        <f>E97/4</f>
        <v>811.086435999999</v>
      </c>
      <c r="I97" s="95">
        <f>E97/4</f>
        <v>811.086435999999</v>
      </c>
      <c r="L97" s="145"/>
    </row>
    <row r="98" spans="1:12" ht="15.75">
      <c r="A98" s="3" t="s">
        <v>46</v>
      </c>
      <c r="B98" s="51">
        <v>1202</v>
      </c>
      <c r="C98" s="95"/>
      <c r="D98" s="98"/>
      <c r="E98" s="98"/>
      <c r="F98" s="97"/>
      <c r="G98" s="97"/>
      <c r="H98" s="97"/>
      <c r="I98" s="97"/>
      <c r="L98" s="145"/>
    </row>
    <row r="99" spans="1:12" s="73" customFormat="1" ht="15.75" customHeight="1">
      <c r="A99" s="65" t="s">
        <v>47</v>
      </c>
      <c r="B99" s="131">
        <v>1210</v>
      </c>
      <c r="C99" s="163">
        <f aca="true" t="shared" si="14" ref="C99:I99">C91+C66+C9</f>
        <v>36873</v>
      </c>
      <c r="D99" s="163">
        <v>47938</v>
      </c>
      <c r="E99" s="163">
        <f>E91+E66+E9</f>
        <v>43607</v>
      </c>
      <c r="F99" s="163">
        <f t="shared" si="14"/>
        <v>10901.75</v>
      </c>
      <c r="G99" s="163">
        <f t="shared" si="14"/>
        <v>10901.75</v>
      </c>
      <c r="H99" s="163">
        <f t="shared" si="14"/>
        <v>10901.75</v>
      </c>
      <c r="I99" s="163">
        <f t="shared" si="14"/>
        <v>10901.75</v>
      </c>
      <c r="J99" s="146"/>
      <c r="L99" s="145"/>
    </row>
    <row r="100" spans="1:12" s="73" customFormat="1" ht="15.75">
      <c r="A100" s="65" t="s">
        <v>48</v>
      </c>
      <c r="B100" s="131">
        <v>1220</v>
      </c>
      <c r="C100" s="163">
        <f aca="true" t="shared" si="15" ref="C100:I100">C92+C75+C25+C10</f>
        <v>35322</v>
      </c>
      <c r="D100" s="163">
        <v>46797.88</v>
      </c>
      <c r="E100" s="163">
        <f>E92+E75+E25+E10</f>
        <v>39650.480800000005</v>
      </c>
      <c r="F100" s="163">
        <f t="shared" si="15"/>
        <v>9912.620200000001</v>
      </c>
      <c r="G100" s="163">
        <f t="shared" si="15"/>
        <v>9912.620200000001</v>
      </c>
      <c r="H100" s="163">
        <f t="shared" si="15"/>
        <v>9912.620200000001</v>
      </c>
      <c r="I100" s="163">
        <f t="shared" si="15"/>
        <v>9912.620200000001</v>
      </c>
      <c r="L100" s="145"/>
    </row>
    <row r="101" spans="1:12" ht="14.25" customHeight="1">
      <c r="A101" s="239" t="s">
        <v>145</v>
      </c>
      <c r="B101" s="239"/>
      <c r="C101" s="239"/>
      <c r="D101" s="239"/>
      <c r="E101" s="239"/>
      <c r="F101" s="239"/>
      <c r="G101" s="239"/>
      <c r="H101" s="239"/>
      <c r="I101" s="239"/>
      <c r="L101" s="145"/>
    </row>
    <row r="102" spans="1:12" s="73" customFormat="1" ht="15.75">
      <c r="A102" s="167" t="s">
        <v>159</v>
      </c>
      <c r="B102" s="131">
        <v>1300</v>
      </c>
      <c r="C102" s="159">
        <f aca="true" t="shared" si="16" ref="C102:I102">C103+C104</f>
        <v>7161</v>
      </c>
      <c r="D102" s="162">
        <v>8832.7798</v>
      </c>
      <c r="E102" s="162">
        <f>E103+E104</f>
        <v>9430</v>
      </c>
      <c r="F102" s="162">
        <f t="shared" si="16"/>
        <v>2357.5</v>
      </c>
      <c r="G102" s="162">
        <f t="shared" si="16"/>
        <v>2357.5</v>
      </c>
      <c r="H102" s="162">
        <f t="shared" si="16"/>
        <v>2357.5</v>
      </c>
      <c r="I102" s="162">
        <f t="shared" si="16"/>
        <v>2357.5</v>
      </c>
      <c r="L102" s="145"/>
    </row>
    <row r="103" spans="1:12" ht="30">
      <c r="A103" s="3" t="s">
        <v>11</v>
      </c>
      <c r="B103" s="51">
        <v>1301</v>
      </c>
      <c r="C103" s="102">
        <v>1737</v>
      </c>
      <c r="D103" s="102">
        <v>1678.6448</v>
      </c>
      <c r="E103" s="95">
        <v>1981</v>
      </c>
      <c r="F103" s="102">
        <f aca="true" t="shared" si="17" ref="F103:F108">E103/4</f>
        <v>495.25</v>
      </c>
      <c r="G103" s="102">
        <f aca="true" t="shared" si="18" ref="G103:I108">F103</f>
        <v>495.25</v>
      </c>
      <c r="H103" s="102">
        <f t="shared" si="18"/>
        <v>495.25</v>
      </c>
      <c r="I103" s="102">
        <f t="shared" si="18"/>
        <v>495.25</v>
      </c>
      <c r="L103" s="145"/>
    </row>
    <row r="104" spans="1:12" ht="15.75">
      <c r="A104" s="3" t="s">
        <v>220</v>
      </c>
      <c r="B104" s="51">
        <v>1302</v>
      </c>
      <c r="C104" s="102">
        <v>5424</v>
      </c>
      <c r="D104" s="102">
        <v>7154.135</v>
      </c>
      <c r="E104" s="95">
        <v>7449</v>
      </c>
      <c r="F104" s="102">
        <f t="shared" si="17"/>
        <v>1862.25</v>
      </c>
      <c r="G104" s="102">
        <f t="shared" si="18"/>
        <v>1862.25</v>
      </c>
      <c r="H104" s="102">
        <f t="shared" si="18"/>
        <v>1862.25</v>
      </c>
      <c r="I104" s="102">
        <f t="shared" si="18"/>
        <v>1862.25</v>
      </c>
      <c r="L104" s="145"/>
    </row>
    <row r="105" spans="1:12" ht="15.75">
      <c r="A105" s="3" t="s">
        <v>14</v>
      </c>
      <c r="B105" s="138">
        <v>1310</v>
      </c>
      <c r="C105" s="102">
        <v>15828</v>
      </c>
      <c r="D105" s="103">
        <v>17250</v>
      </c>
      <c r="E105" s="95">
        <f>'V ОП'!E10</f>
        <v>18668.64</v>
      </c>
      <c r="F105" s="102">
        <f t="shared" si="17"/>
        <v>4667.16</v>
      </c>
      <c r="G105" s="102">
        <f t="shared" si="18"/>
        <v>4667.16</v>
      </c>
      <c r="H105" s="102">
        <f t="shared" si="18"/>
        <v>4667.16</v>
      </c>
      <c r="I105" s="102">
        <f t="shared" si="18"/>
        <v>4667.16</v>
      </c>
      <c r="J105" s="140"/>
      <c r="L105" s="145"/>
    </row>
    <row r="106" spans="1:12" ht="15.75">
      <c r="A106" s="3" t="s">
        <v>15</v>
      </c>
      <c r="B106" s="138">
        <v>1320</v>
      </c>
      <c r="C106" s="102">
        <v>3403</v>
      </c>
      <c r="D106" s="172">
        <v>3795</v>
      </c>
      <c r="E106" s="172">
        <f>E105*0.22</f>
        <v>4107.1008</v>
      </c>
      <c r="F106" s="102">
        <f t="shared" si="17"/>
        <v>1026.7752</v>
      </c>
      <c r="G106" s="102">
        <f t="shared" si="18"/>
        <v>1026.7752</v>
      </c>
      <c r="H106" s="102">
        <f t="shared" si="18"/>
        <v>1026.7752</v>
      </c>
      <c r="I106" s="102">
        <f t="shared" si="18"/>
        <v>1026.7752</v>
      </c>
      <c r="L106" s="145"/>
    </row>
    <row r="107" spans="1:12" ht="15.75">
      <c r="A107" s="3" t="s">
        <v>146</v>
      </c>
      <c r="B107" s="138">
        <v>1330</v>
      </c>
      <c r="C107" s="102">
        <v>3830</v>
      </c>
      <c r="D107" s="102">
        <v>3434</v>
      </c>
      <c r="E107" s="95">
        <f>E92+E35+E19</f>
        <v>2353</v>
      </c>
      <c r="F107" s="102">
        <f t="shared" si="17"/>
        <v>588.25</v>
      </c>
      <c r="G107" s="102">
        <f t="shared" si="18"/>
        <v>588.25</v>
      </c>
      <c r="H107" s="102">
        <f t="shared" si="18"/>
        <v>588.25</v>
      </c>
      <c r="I107" s="102">
        <f t="shared" si="18"/>
        <v>588.25</v>
      </c>
      <c r="J107" s="145">
        <f>E102+E108</f>
        <v>14521.4</v>
      </c>
      <c r="L107" s="145"/>
    </row>
    <row r="108" spans="1:12" ht="15.75">
      <c r="A108" s="3" t="s">
        <v>147</v>
      </c>
      <c r="B108" s="138">
        <v>1340</v>
      </c>
      <c r="C108" s="102">
        <v>5100</v>
      </c>
      <c r="D108" s="147">
        <v>13486</v>
      </c>
      <c r="E108" s="95">
        <v>5091.4</v>
      </c>
      <c r="F108" s="102">
        <f t="shared" si="17"/>
        <v>1272.85</v>
      </c>
      <c r="G108" s="102">
        <f t="shared" si="18"/>
        <v>1272.85</v>
      </c>
      <c r="H108" s="102">
        <f t="shared" si="18"/>
        <v>1272.85</v>
      </c>
      <c r="I108" s="102">
        <f t="shared" si="18"/>
        <v>1272.85</v>
      </c>
      <c r="J108" s="87"/>
      <c r="L108" s="145"/>
    </row>
    <row r="109" spans="1:12" s="73" customFormat="1" ht="15.75">
      <c r="A109" s="65" t="s">
        <v>148</v>
      </c>
      <c r="B109" s="131">
        <v>1350</v>
      </c>
      <c r="C109" s="104">
        <f aca="true" t="shared" si="19" ref="C109:I109">SUM(C103:C108)</f>
        <v>35322</v>
      </c>
      <c r="D109" s="148">
        <v>46797.779800000004</v>
      </c>
      <c r="E109" s="148">
        <f>SUM(E103:E108)</f>
        <v>39650.1408</v>
      </c>
      <c r="F109" s="148">
        <f t="shared" si="19"/>
        <v>9912.5352</v>
      </c>
      <c r="G109" s="148">
        <f t="shared" si="19"/>
        <v>9912.5352</v>
      </c>
      <c r="H109" s="148">
        <f t="shared" si="19"/>
        <v>9912.5352</v>
      </c>
      <c r="I109" s="148">
        <f t="shared" si="19"/>
        <v>9912.5352</v>
      </c>
      <c r="L109" s="145"/>
    </row>
    <row r="110" spans="3:9" ht="15.75">
      <c r="C110" s="86"/>
      <c r="E110" s="145"/>
      <c r="F110" s="87"/>
      <c r="G110" s="87"/>
      <c r="H110" s="87"/>
      <c r="I110" s="87"/>
    </row>
    <row r="111" spans="3:9" ht="15.75">
      <c r="C111" s="86"/>
      <c r="F111" s="150"/>
      <c r="G111" s="150"/>
      <c r="H111" s="150"/>
      <c r="I111" s="150"/>
    </row>
    <row r="112" spans="1:9" s="19" customFormat="1" ht="15">
      <c r="A112" s="224" t="s">
        <v>193</v>
      </c>
      <c r="B112" s="225"/>
      <c r="C112" s="268" t="s">
        <v>72</v>
      </c>
      <c r="D112" s="269"/>
      <c r="E112" s="269"/>
      <c r="F112" s="228"/>
      <c r="G112" s="270" t="s">
        <v>325</v>
      </c>
      <c r="H112" s="270"/>
      <c r="I112" s="270"/>
    </row>
    <row r="113" spans="1:9" s="19" customFormat="1" ht="15">
      <c r="A113" s="224"/>
      <c r="B113" s="225"/>
      <c r="C113" s="226"/>
      <c r="D113" s="227"/>
      <c r="E113" s="227"/>
      <c r="F113" s="228"/>
      <c r="G113" s="230"/>
      <c r="H113" s="230"/>
      <c r="I113" s="230"/>
    </row>
    <row r="114" spans="1:9" s="19" customFormat="1" ht="15">
      <c r="A114" s="224" t="s">
        <v>153</v>
      </c>
      <c r="B114" s="225"/>
      <c r="C114" s="268" t="s">
        <v>72</v>
      </c>
      <c r="D114" s="269"/>
      <c r="E114" s="269"/>
      <c r="F114" s="228"/>
      <c r="G114" s="270" t="s">
        <v>194</v>
      </c>
      <c r="H114" s="270"/>
      <c r="I114" s="270"/>
    </row>
    <row r="115" s="19" customFormat="1" ht="15">
      <c r="C115" s="136"/>
    </row>
    <row r="116" ht="15.75">
      <c r="E116" s="87"/>
    </row>
    <row r="118" ht="15.75">
      <c r="C118" s="88"/>
    </row>
    <row r="119" ht="15.75">
      <c r="C119" s="88"/>
    </row>
  </sheetData>
  <sheetProtection/>
  <mergeCells count="14">
    <mergeCell ref="C114:E114"/>
    <mergeCell ref="G114:I114"/>
    <mergeCell ref="D5:D6"/>
    <mergeCell ref="E5:E6"/>
    <mergeCell ref="F5:I5"/>
    <mergeCell ref="A101:I101"/>
    <mergeCell ref="C112:E112"/>
    <mergeCell ref="G112:I112"/>
    <mergeCell ref="A1:I1"/>
    <mergeCell ref="G2:I2"/>
    <mergeCell ref="A3:I3"/>
    <mergeCell ref="A5:A6"/>
    <mergeCell ref="B5:B6"/>
    <mergeCell ref="C5:C6"/>
  </mergeCells>
  <printOptions/>
  <pageMargins left="1.1811023622047245" right="0.3937007874015748" top="0.7874015748031497" bottom="0.7874015748031497" header="0.31496062992125984" footer="0.31496062992125984"/>
  <pageSetup fitToHeight="2" fitToWidth="2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3"/>
  <sheetViews>
    <sheetView zoomScalePageLayoutView="0" workbookViewId="0" topLeftCell="A1">
      <selection activeCell="A2" sqref="A2:I2"/>
    </sheetView>
  </sheetViews>
  <sheetFormatPr defaultColWidth="9.140625" defaultRowHeight="12.75"/>
  <cols>
    <col min="1" max="1" width="38.7109375" style="112" customWidth="1"/>
    <col min="2" max="2" width="6.00390625" style="112" customWidth="1"/>
    <col min="3" max="3" width="9.7109375" style="113" customWidth="1"/>
    <col min="4" max="9" width="9.7109375" style="112" customWidth="1"/>
    <col min="10" max="16384" width="9.140625" style="112" customWidth="1"/>
  </cols>
  <sheetData>
    <row r="1" spans="1:9" ht="15">
      <c r="A1" s="116"/>
      <c r="B1" s="116"/>
      <c r="D1" s="116"/>
      <c r="E1" s="116"/>
      <c r="F1" s="116"/>
      <c r="G1" s="244" t="s">
        <v>133</v>
      </c>
      <c r="H1" s="244"/>
      <c r="I1" s="244"/>
    </row>
    <row r="2" spans="1:9" ht="15.75">
      <c r="A2" s="245" t="s">
        <v>49</v>
      </c>
      <c r="B2" s="245"/>
      <c r="C2" s="245"/>
      <c r="D2" s="245"/>
      <c r="E2" s="245"/>
      <c r="F2" s="245"/>
      <c r="G2" s="245"/>
      <c r="H2" s="245"/>
      <c r="I2" s="245"/>
    </row>
    <row r="3" spans="1:9" ht="4.5" customHeight="1">
      <c r="A3" s="9"/>
      <c r="B3" s="9"/>
      <c r="C3" s="63"/>
      <c r="D3" s="9"/>
      <c r="E3" s="9"/>
      <c r="F3" s="9"/>
      <c r="G3" s="9"/>
      <c r="H3" s="9"/>
      <c r="I3" s="9"/>
    </row>
    <row r="4" spans="1:9" s="55" customFormat="1" ht="15" customHeight="1">
      <c r="A4" s="264" t="s">
        <v>1</v>
      </c>
      <c r="B4" s="246" t="s">
        <v>2</v>
      </c>
      <c r="C4" s="266" t="s">
        <v>302</v>
      </c>
      <c r="D4" s="271" t="s">
        <v>305</v>
      </c>
      <c r="E4" s="237" t="s">
        <v>306</v>
      </c>
      <c r="F4" s="265" t="s">
        <v>3</v>
      </c>
      <c r="G4" s="265"/>
      <c r="H4" s="265"/>
      <c r="I4" s="265"/>
    </row>
    <row r="5" spans="1:9" s="55" customFormat="1" ht="42.75" customHeight="1">
      <c r="A5" s="264"/>
      <c r="B5" s="246"/>
      <c r="C5" s="267"/>
      <c r="D5" s="236"/>
      <c r="E5" s="238"/>
      <c r="F5" s="6" t="s">
        <v>4</v>
      </c>
      <c r="G5" s="6" t="s">
        <v>5</v>
      </c>
      <c r="H5" s="6" t="s">
        <v>6</v>
      </c>
      <c r="I5" s="6" t="s">
        <v>7</v>
      </c>
    </row>
    <row r="6" spans="1:9" s="55" customFormat="1" ht="12.75">
      <c r="A6" s="53">
        <v>1</v>
      </c>
      <c r="B6" s="81">
        <v>2</v>
      </c>
      <c r="C6" s="122">
        <v>3</v>
      </c>
      <c r="D6" s="81">
        <v>4</v>
      </c>
      <c r="E6" s="81">
        <v>6</v>
      </c>
      <c r="F6" s="81">
        <v>7</v>
      </c>
      <c r="G6" s="81">
        <v>8</v>
      </c>
      <c r="H6" s="81">
        <v>9</v>
      </c>
      <c r="I6" s="81">
        <v>10</v>
      </c>
    </row>
    <row r="7" spans="1:9" s="55" customFormat="1" ht="14.25">
      <c r="A7" s="243" t="s">
        <v>50</v>
      </c>
      <c r="B7" s="243"/>
      <c r="C7" s="243"/>
      <c r="D7" s="243"/>
      <c r="E7" s="243"/>
      <c r="F7" s="243"/>
      <c r="G7" s="243"/>
      <c r="H7" s="243"/>
      <c r="I7" s="243"/>
    </row>
    <row r="8" spans="1:12" s="55" customFormat="1" ht="45">
      <c r="A8" s="180" t="s">
        <v>51</v>
      </c>
      <c r="B8" s="155">
        <v>2000</v>
      </c>
      <c r="C8" s="181">
        <v>-6021</v>
      </c>
      <c r="D8" s="157">
        <v>-5730</v>
      </c>
      <c r="E8" s="157">
        <f>D15</f>
        <v>-4935</v>
      </c>
      <c r="F8" s="157">
        <f>E8</f>
        <v>-4935</v>
      </c>
      <c r="G8" s="157">
        <f>F15</f>
        <v>-4246</v>
      </c>
      <c r="H8" s="157">
        <f>G15</f>
        <v>-3556</v>
      </c>
      <c r="I8" s="157">
        <f>H15</f>
        <v>-2867</v>
      </c>
      <c r="J8" s="76"/>
      <c r="K8" s="114"/>
      <c r="L8" s="114"/>
    </row>
    <row r="9" spans="1:12" s="55" customFormat="1" ht="30">
      <c r="A9" s="123" t="s">
        <v>163</v>
      </c>
      <c r="B9" s="51">
        <v>2010</v>
      </c>
      <c r="C9" s="102"/>
      <c r="D9" s="91"/>
      <c r="E9" s="91"/>
      <c r="F9" s="91"/>
      <c r="G9" s="91"/>
      <c r="H9" s="91"/>
      <c r="I9" s="91"/>
      <c r="J9" s="76"/>
      <c r="K9" s="114"/>
      <c r="L9" s="114"/>
    </row>
    <row r="10" spans="1:12" s="55" customFormat="1" ht="15">
      <c r="A10" s="123" t="s">
        <v>52</v>
      </c>
      <c r="B10" s="51">
        <v>2030</v>
      </c>
      <c r="C10" s="102"/>
      <c r="D10" s="91"/>
      <c r="E10" s="91"/>
      <c r="F10" s="91"/>
      <c r="G10" s="91"/>
      <c r="H10" s="91"/>
      <c r="I10" s="91"/>
      <c r="J10" s="76"/>
      <c r="K10" s="114"/>
      <c r="L10" s="114"/>
    </row>
    <row r="11" spans="1:12" s="55" customFormat="1" ht="30">
      <c r="A11" s="123" t="s">
        <v>53</v>
      </c>
      <c r="B11" s="51">
        <v>2031</v>
      </c>
      <c r="C11" s="102"/>
      <c r="D11" s="91"/>
      <c r="E11" s="91"/>
      <c r="F11" s="91"/>
      <c r="G11" s="91"/>
      <c r="H11" s="91"/>
      <c r="I11" s="91"/>
      <c r="J11" s="76"/>
      <c r="K11" s="114"/>
      <c r="L11" s="114"/>
    </row>
    <row r="12" spans="1:12" s="55" customFormat="1" ht="15">
      <c r="A12" s="123" t="s">
        <v>54</v>
      </c>
      <c r="B12" s="51">
        <v>2040</v>
      </c>
      <c r="C12" s="102"/>
      <c r="D12" s="91"/>
      <c r="E12" s="143"/>
      <c r="F12" s="91"/>
      <c r="G12" s="91"/>
      <c r="H12" s="91"/>
      <c r="I12" s="91"/>
      <c r="J12" s="76"/>
      <c r="K12" s="114"/>
      <c r="L12" s="114"/>
    </row>
    <row r="13" spans="1:12" s="55" customFormat="1" ht="15">
      <c r="A13" s="123" t="s">
        <v>55</v>
      </c>
      <c r="B13" s="51">
        <v>2050</v>
      </c>
      <c r="C13" s="102"/>
      <c r="D13" s="91"/>
      <c r="E13" s="91"/>
      <c r="F13" s="91"/>
      <c r="G13" s="91"/>
      <c r="H13" s="91"/>
      <c r="I13" s="91"/>
      <c r="J13" s="76"/>
      <c r="K13" s="114"/>
      <c r="L13" s="114"/>
    </row>
    <row r="14" spans="1:12" s="55" customFormat="1" ht="15">
      <c r="A14" s="123" t="s">
        <v>56</v>
      </c>
      <c r="B14" s="51">
        <v>2060</v>
      </c>
      <c r="C14" s="102"/>
      <c r="D14" s="91"/>
      <c r="E14" s="91"/>
      <c r="F14" s="91"/>
      <c r="G14" s="91"/>
      <c r="H14" s="91"/>
      <c r="I14" s="91"/>
      <c r="J14" s="76"/>
      <c r="K14" s="114"/>
      <c r="L14" s="114"/>
    </row>
    <row r="15" spans="1:12" s="55" customFormat="1" ht="45">
      <c r="A15" s="180" t="s">
        <v>57</v>
      </c>
      <c r="B15" s="155">
        <v>2070</v>
      </c>
      <c r="C15" s="181" t="s">
        <v>310</v>
      </c>
      <c r="D15" s="157">
        <v>-4935</v>
      </c>
      <c r="E15" s="157">
        <v>-2177</v>
      </c>
      <c r="F15" s="157">
        <v>-4246</v>
      </c>
      <c r="G15" s="157">
        <v>-3556</v>
      </c>
      <c r="H15" s="157">
        <v>-2867</v>
      </c>
      <c r="I15" s="157">
        <v>-2177</v>
      </c>
      <c r="J15" s="76"/>
      <c r="K15" s="114"/>
      <c r="L15" s="219"/>
    </row>
    <row r="16" spans="1:12" s="55" customFormat="1" ht="14.25">
      <c r="A16" s="243" t="s">
        <v>58</v>
      </c>
      <c r="B16" s="243"/>
      <c r="C16" s="243"/>
      <c r="D16" s="243"/>
      <c r="E16" s="243"/>
      <c r="F16" s="243"/>
      <c r="G16" s="243"/>
      <c r="H16" s="243"/>
      <c r="I16" s="243"/>
      <c r="K16" s="114"/>
      <c r="L16" s="114"/>
    </row>
    <row r="17" spans="1:12" s="55" customFormat="1" ht="42.75">
      <c r="A17" s="176" t="s">
        <v>162</v>
      </c>
      <c r="B17" s="179">
        <v>2110</v>
      </c>
      <c r="C17" s="178">
        <v>5077</v>
      </c>
      <c r="D17" s="159">
        <v>6156.75</v>
      </c>
      <c r="E17" s="163">
        <f>E19+E23</f>
        <v>6292.0296</v>
      </c>
      <c r="F17" s="159">
        <f>E17/4</f>
        <v>1573.0074</v>
      </c>
      <c r="G17" s="159">
        <f>E17/4</f>
        <v>1573.0074</v>
      </c>
      <c r="H17" s="159">
        <f>E17/4</f>
        <v>1573.0074</v>
      </c>
      <c r="I17" s="159">
        <f>E17/4</f>
        <v>1573.0074</v>
      </c>
      <c r="K17" s="114"/>
      <c r="L17" s="114"/>
    </row>
    <row r="18" spans="1:12" s="55" customFormat="1" ht="15">
      <c r="A18" s="3" t="s">
        <v>59</v>
      </c>
      <c r="B18" s="51">
        <v>2111</v>
      </c>
      <c r="C18" s="95"/>
      <c r="D18" s="91"/>
      <c r="E18" s="97"/>
      <c r="F18" s="91"/>
      <c r="G18" s="91"/>
      <c r="H18" s="91"/>
      <c r="I18" s="91"/>
      <c r="K18" s="114"/>
      <c r="L18" s="114"/>
    </row>
    <row r="19" spans="1:12" s="55" customFormat="1" ht="30">
      <c r="A19" s="3" t="s">
        <v>134</v>
      </c>
      <c r="B19" s="51">
        <v>2112</v>
      </c>
      <c r="C19" s="142">
        <v>4835</v>
      </c>
      <c r="D19" s="93">
        <v>5898</v>
      </c>
      <c r="E19" s="97">
        <v>6012</v>
      </c>
      <c r="F19" s="91">
        <f>E19/4</f>
        <v>1503</v>
      </c>
      <c r="G19" s="91">
        <f>E19/4</f>
        <v>1503</v>
      </c>
      <c r="H19" s="91">
        <f>E19/4</f>
        <v>1503</v>
      </c>
      <c r="I19" s="91">
        <f>E19/4</f>
        <v>1503</v>
      </c>
      <c r="J19" s="121"/>
      <c r="K19" s="219"/>
      <c r="L19" s="114"/>
    </row>
    <row r="20" spans="1:12" s="55" customFormat="1" ht="30">
      <c r="A20" s="123" t="s">
        <v>135</v>
      </c>
      <c r="B20" s="53">
        <v>2113</v>
      </c>
      <c r="C20" s="95"/>
      <c r="D20" s="91"/>
      <c r="E20" s="97"/>
      <c r="F20" s="91"/>
      <c r="G20" s="91"/>
      <c r="H20" s="91"/>
      <c r="I20" s="91"/>
      <c r="K20" s="219"/>
      <c r="L20" s="114"/>
    </row>
    <row r="21" spans="1:12" s="55" customFormat="1" ht="15">
      <c r="A21" s="123" t="s">
        <v>60</v>
      </c>
      <c r="B21" s="53">
        <v>2114</v>
      </c>
      <c r="C21" s="95"/>
      <c r="D21" s="91"/>
      <c r="E21" s="97"/>
      <c r="F21" s="91"/>
      <c r="G21" s="91"/>
      <c r="H21" s="91"/>
      <c r="I21" s="91"/>
      <c r="K21" s="219"/>
      <c r="L21" s="114"/>
    </row>
    <row r="22" spans="1:12" s="55" customFormat="1" ht="15">
      <c r="A22" s="123" t="s">
        <v>61</v>
      </c>
      <c r="B22" s="53">
        <v>2115</v>
      </c>
      <c r="C22" s="95"/>
      <c r="D22" s="91"/>
      <c r="E22" s="97"/>
      <c r="F22" s="91"/>
      <c r="G22" s="91"/>
      <c r="H22" s="91"/>
      <c r="I22" s="91"/>
      <c r="K22" s="219"/>
      <c r="L22" s="114"/>
    </row>
    <row r="23" spans="1:12" s="55" customFormat="1" ht="15">
      <c r="A23" s="123" t="s">
        <v>62</v>
      </c>
      <c r="B23" s="53">
        <v>2116</v>
      </c>
      <c r="C23" s="91">
        <v>242</v>
      </c>
      <c r="D23" s="91">
        <v>258.75</v>
      </c>
      <c r="E23" s="97">
        <f>E24</f>
        <v>280.02959999999996</v>
      </c>
      <c r="F23" s="91">
        <f>E23/4</f>
        <v>70.00739999999999</v>
      </c>
      <c r="G23" s="91">
        <f aca="true" t="shared" si="0" ref="G23:G28">E23/4</f>
        <v>70.00739999999999</v>
      </c>
      <c r="H23" s="91">
        <f>E23/4</f>
        <v>70.00739999999999</v>
      </c>
      <c r="I23" s="91">
        <f>E23/4</f>
        <v>70.00739999999999</v>
      </c>
      <c r="K23" s="219"/>
      <c r="L23" s="114"/>
    </row>
    <row r="24" spans="1:12" s="55" customFormat="1" ht="15">
      <c r="A24" s="123" t="s">
        <v>229</v>
      </c>
      <c r="B24" s="53" t="s">
        <v>156</v>
      </c>
      <c r="C24" s="95">
        <v>242</v>
      </c>
      <c r="D24" s="91">
        <v>258.75</v>
      </c>
      <c r="E24" s="97">
        <f>'V ОП'!E10*0.015</f>
        <v>280.02959999999996</v>
      </c>
      <c r="F24" s="91">
        <f>E24/4</f>
        <v>70.00739999999999</v>
      </c>
      <c r="G24" s="91">
        <f t="shared" si="0"/>
        <v>70.00739999999999</v>
      </c>
      <c r="H24" s="91">
        <f>E24/4</f>
        <v>70.00739999999999</v>
      </c>
      <c r="I24" s="91">
        <f>E24/4</f>
        <v>70.00739999999999</v>
      </c>
      <c r="J24" s="121"/>
      <c r="K24" s="219"/>
      <c r="L24" s="114"/>
    </row>
    <row r="25" spans="1:12" s="55" customFormat="1" ht="42.75">
      <c r="A25" s="176" t="s">
        <v>63</v>
      </c>
      <c r="B25" s="177">
        <v>2120</v>
      </c>
      <c r="C25" s="178">
        <v>4200</v>
      </c>
      <c r="D25" s="159">
        <v>4374.9</v>
      </c>
      <c r="E25" s="163">
        <f>E26+E27+E30+E33+E34+E28</f>
        <v>5707.9552</v>
      </c>
      <c r="F25" s="159">
        <f>F26+F27+F28+F30+F33+F34</f>
        <v>1770.0388</v>
      </c>
      <c r="G25" s="159">
        <f>G26+G27+G28+G30+G33+G34</f>
        <v>1312.2388</v>
      </c>
      <c r="H25" s="159">
        <f>H26+H27+H28+H30+H33+H34</f>
        <v>1312.8388</v>
      </c>
      <c r="I25" s="159">
        <f>I26+I27+I28+I30+I33+I34</f>
        <v>1313.8388</v>
      </c>
      <c r="K25" s="219"/>
      <c r="L25" s="114"/>
    </row>
    <row r="26" spans="1:12" s="55" customFormat="1" ht="15">
      <c r="A26" s="123" t="s">
        <v>61</v>
      </c>
      <c r="B26" s="53">
        <v>2121</v>
      </c>
      <c r="C26" s="142">
        <v>2827</v>
      </c>
      <c r="D26" s="91">
        <v>3105</v>
      </c>
      <c r="E26" s="97">
        <f>'V ОП'!E10*0.18</f>
        <v>3360.3552</v>
      </c>
      <c r="F26" s="91">
        <f>E26/4</f>
        <v>840.0888</v>
      </c>
      <c r="G26" s="91">
        <f t="shared" si="0"/>
        <v>840.0888</v>
      </c>
      <c r="H26" s="91">
        <f>E26/4</f>
        <v>840.0888</v>
      </c>
      <c r="I26" s="91">
        <f>E26/4</f>
        <v>840.0888</v>
      </c>
      <c r="K26" s="219"/>
      <c r="L26" s="114"/>
    </row>
    <row r="27" spans="1:12" s="55" customFormat="1" ht="15">
      <c r="A27" s="123" t="s">
        <v>64</v>
      </c>
      <c r="B27" s="53">
        <v>2122</v>
      </c>
      <c r="C27" s="142">
        <v>6</v>
      </c>
      <c r="D27" s="91">
        <v>7</v>
      </c>
      <c r="E27" s="97">
        <v>7</v>
      </c>
      <c r="F27" s="91">
        <f>E27/4</f>
        <v>1.75</v>
      </c>
      <c r="G27" s="91">
        <f t="shared" si="0"/>
        <v>1.75</v>
      </c>
      <c r="H27" s="91">
        <f>E27/4</f>
        <v>1.75</v>
      </c>
      <c r="I27" s="91">
        <f>E27/4</f>
        <v>1.75</v>
      </c>
      <c r="J27" s="121"/>
      <c r="K27" s="219"/>
      <c r="L27" s="114"/>
    </row>
    <row r="28" spans="1:12" s="55" customFormat="1" ht="15">
      <c r="A28" s="123" t="s">
        <v>65</v>
      </c>
      <c r="B28" s="53">
        <v>2123</v>
      </c>
      <c r="C28" s="142">
        <v>219</v>
      </c>
      <c r="D28" s="91">
        <v>211.9</v>
      </c>
      <c r="E28" s="97">
        <v>301.6</v>
      </c>
      <c r="F28" s="91">
        <v>74.2</v>
      </c>
      <c r="G28" s="91">
        <f t="shared" si="0"/>
        <v>75.4</v>
      </c>
      <c r="H28" s="91">
        <v>76</v>
      </c>
      <c r="I28" s="91">
        <v>77</v>
      </c>
      <c r="J28" s="121"/>
      <c r="K28" s="219"/>
      <c r="L28" s="114"/>
    </row>
    <row r="29" spans="1:12" s="55" customFormat="1" ht="15">
      <c r="A29" s="123" t="s">
        <v>62</v>
      </c>
      <c r="B29" s="53">
        <v>2124</v>
      </c>
      <c r="C29" s="142"/>
      <c r="D29" s="91"/>
      <c r="E29" s="97"/>
      <c r="F29" s="91"/>
      <c r="G29" s="91"/>
      <c r="H29" s="91"/>
      <c r="I29" s="91"/>
      <c r="J29" s="121"/>
      <c r="K29" s="219"/>
      <c r="L29" s="114"/>
    </row>
    <row r="30" spans="1:12" s="55" customFormat="1" ht="15">
      <c r="A30" s="123" t="s">
        <v>169</v>
      </c>
      <c r="B30" s="53" t="s">
        <v>255</v>
      </c>
      <c r="C30" s="142">
        <v>681</v>
      </c>
      <c r="D30" s="91">
        <v>680</v>
      </c>
      <c r="E30" s="97">
        <v>800</v>
      </c>
      <c r="F30" s="91">
        <f>E30/4</f>
        <v>200</v>
      </c>
      <c r="G30" s="91">
        <f>E30/4</f>
        <v>200</v>
      </c>
      <c r="H30" s="91">
        <f>E30/4</f>
        <v>200</v>
      </c>
      <c r="I30" s="91">
        <f>E30/4</f>
        <v>200</v>
      </c>
      <c r="J30" s="121"/>
      <c r="K30" s="219"/>
      <c r="L30" s="114"/>
    </row>
    <row r="31" spans="1:12" s="55" customFormat="1" ht="15">
      <c r="A31" s="123" t="s">
        <v>170</v>
      </c>
      <c r="B31" s="53" t="s">
        <v>256</v>
      </c>
      <c r="C31" s="95"/>
      <c r="D31" s="91"/>
      <c r="E31" s="97"/>
      <c r="F31" s="91"/>
      <c r="G31" s="91"/>
      <c r="H31" s="91"/>
      <c r="I31" s="91"/>
      <c r="K31" s="219"/>
      <c r="L31" s="114"/>
    </row>
    <row r="32" spans="1:12" s="55" customFormat="1" ht="15">
      <c r="A32" s="123" t="s">
        <v>65</v>
      </c>
      <c r="B32" s="53" t="s">
        <v>257</v>
      </c>
      <c r="C32" s="95"/>
      <c r="D32" s="91"/>
      <c r="E32" s="97"/>
      <c r="F32" s="91"/>
      <c r="G32" s="91"/>
      <c r="H32" s="91"/>
      <c r="I32" s="91"/>
      <c r="K32" s="219"/>
      <c r="L32" s="114"/>
    </row>
    <row r="33" spans="1:12" s="55" customFormat="1" ht="15">
      <c r="A33" s="3" t="s">
        <v>59</v>
      </c>
      <c r="B33" s="53" t="s">
        <v>258</v>
      </c>
      <c r="C33" s="142">
        <v>264</v>
      </c>
      <c r="D33" s="91">
        <v>243</v>
      </c>
      <c r="E33" s="97">
        <v>724</v>
      </c>
      <c r="F33" s="91">
        <v>574</v>
      </c>
      <c r="G33" s="91">
        <v>50</v>
      </c>
      <c r="H33" s="91">
        <v>50</v>
      </c>
      <c r="I33" s="91">
        <v>50</v>
      </c>
      <c r="K33" s="219"/>
      <c r="L33" s="114"/>
    </row>
    <row r="34" spans="1:12" s="55" customFormat="1" ht="15">
      <c r="A34" s="123" t="s">
        <v>181</v>
      </c>
      <c r="B34" s="53" t="s">
        <v>259</v>
      </c>
      <c r="C34" s="142">
        <v>203</v>
      </c>
      <c r="D34" s="91">
        <v>128</v>
      </c>
      <c r="E34" s="97">
        <v>515</v>
      </c>
      <c r="F34" s="91">
        <v>80</v>
      </c>
      <c r="G34" s="91">
        <v>145</v>
      </c>
      <c r="H34" s="91">
        <v>145</v>
      </c>
      <c r="I34" s="91">
        <v>145</v>
      </c>
      <c r="K34" s="219"/>
      <c r="L34" s="114"/>
    </row>
    <row r="35" spans="1:12" s="55" customFormat="1" ht="15">
      <c r="A35" s="123" t="s">
        <v>201</v>
      </c>
      <c r="B35" s="53" t="s">
        <v>260</v>
      </c>
      <c r="C35" s="142"/>
      <c r="D35" s="91"/>
      <c r="E35" s="97"/>
      <c r="F35" s="91"/>
      <c r="G35" s="91"/>
      <c r="H35" s="91"/>
      <c r="I35" s="91"/>
      <c r="K35" s="219"/>
      <c r="L35" s="114"/>
    </row>
    <row r="36" spans="1:12" s="55" customFormat="1" ht="28.5">
      <c r="A36" s="176" t="s">
        <v>161</v>
      </c>
      <c r="B36" s="177">
        <v>2130</v>
      </c>
      <c r="C36" s="159">
        <v>3344</v>
      </c>
      <c r="D36" s="159">
        <v>3795</v>
      </c>
      <c r="E36" s="163">
        <f>E38</f>
        <v>4107.1008</v>
      </c>
      <c r="F36" s="159">
        <f>E36/4</f>
        <v>1026.7752</v>
      </c>
      <c r="G36" s="159">
        <f>E36/4</f>
        <v>1026.7752</v>
      </c>
      <c r="H36" s="159">
        <f>E36/4</f>
        <v>1026.7752</v>
      </c>
      <c r="I36" s="159">
        <f>E36/4</f>
        <v>1026.7752</v>
      </c>
      <c r="K36" s="219"/>
      <c r="L36" s="114"/>
    </row>
    <row r="37" spans="1:12" s="55" customFormat="1" ht="15">
      <c r="A37" s="123" t="s">
        <v>66</v>
      </c>
      <c r="B37" s="53">
        <v>2131</v>
      </c>
      <c r="C37" s="95"/>
      <c r="D37" s="91"/>
      <c r="E37" s="97"/>
      <c r="F37" s="124"/>
      <c r="G37" s="124"/>
      <c r="H37" s="124"/>
      <c r="I37" s="124"/>
      <c r="K37" s="219"/>
      <c r="L37" s="114"/>
    </row>
    <row r="38" spans="1:12" s="55" customFormat="1" ht="30">
      <c r="A38" s="123" t="s">
        <v>67</v>
      </c>
      <c r="B38" s="53">
        <v>2132</v>
      </c>
      <c r="C38" s="95">
        <v>3344</v>
      </c>
      <c r="D38" s="91">
        <v>3795</v>
      </c>
      <c r="E38" s="97">
        <f>'І Фін результат'!E106</f>
        <v>4107.1008</v>
      </c>
      <c r="F38" s="91">
        <f>E38/4</f>
        <v>1026.7752</v>
      </c>
      <c r="G38" s="91">
        <f>E38/4</f>
        <v>1026.7752</v>
      </c>
      <c r="H38" s="91">
        <f>E38/4</f>
        <v>1026.7752</v>
      </c>
      <c r="I38" s="91">
        <f>E38/4</f>
        <v>1026.7752</v>
      </c>
      <c r="J38" s="121"/>
      <c r="K38" s="219"/>
      <c r="L38" s="114"/>
    </row>
    <row r="39" spans="1:12" s="55" customFormat="1" ht="30">
      <c r="A39" s="123" t="s">
        <v>68</v>
      </c>
      <c r="B39" s="53">
        <v>2133</v>
      </c>
      <c r="C39" s="95"/>
      <c r="D39" s="91"/>
      <c r="E39" s="91"/>
      <c r="F39" s="124"/>
      <c r="G39" s="124"/>
      <c r="H39" s="124"/>
      <c r="I39" s="124"/>
      <c r="K39" s="114"/>
      <c r="L39" s="114"/>
    </row>
    <row r="40" spans="1:12" s="55" customFormat="1" ht="28.5">
      <c r="A40" s="176" t="s">
        <v>69</v>
      </c>
      <c r="B40" s="177">
        <v>2140</v>
      </c>
      <c r="C40" s="163"/>
      <c r="D40" s="159"/>
      <c r="E40" s="159"/>
      <c r="F40" s="159"/>
      <c r="G40" s="159"/>
      <c r="H40" s="159"/>
      <c r="I40" s="159"/>
      <c r="K40" s="114"/>
      <c r="L40" s="114"/>
    </row>
    <row r="41" spans="1:12" s="55" customFormat="1" ht="60">
      <c r="A41" s="123" t="s">
        <v>70</v>
      </c>
      <c r="B41" s="53">
        <v>2141</v>
      </c>
      <c r="C41" s="95"/>
      <c r="D41" s="91"/>
      <c r="E41" s="91"/>
      <c r="F41" s="124"/>
      <c r="G41" s="124"/>
      <c r="H41" s="124"/>
      <c r="I41" s="124"/>
      <c r="K41" s="114"/>
      <c r="L41" s="114"/>
    </row>
    <row r="42" spans="1:9" s="55" customFormat="1" ht="30">
      <c r="A42" s="123" t="s">
        <v>71</v>
      </c>
      <c r="B42" s="53">
        <v>2142</v>
      </c>
      <c r="C42" s="95"/>
      <c r="D42" s="91"/>
      <c r="E42" s="91"/>
      <c r="F42" s="124"/>
      <c r="G42" s="124"/>
      <c r="H42" s="124"/>
      <c r="I42" s="124"/>
    </row>
    <row r="43" spans="1:9" s="55" customFormat="1" ht="12.75" hidden="1">
      <c r="A43" s="54"/>
      <c r="B43" s="53"/>
      <c r="C43" s="58"/>
      <c r="D43" s="50"/>
      <c r="E43" s="50"/>
      <c r="F43" s="49">
        <f>E43/4</f>
        <v>0</v>
      </c>
      <c r="G43" s="50"/>
      <c r="H43" s="49">
        <f>E43/4</f>
        <v>0</v>
      </c>
      <c r="I43" s="50"/>
    </row>
    <row r="44" spans="1:9" s="55" customFormat="1" ht="12.75" hidden="1">
      <c r="A44" s="54"/>
      <c r="B44" s="53"/>
      <c r="C44" s="58"/>
      <c r="D44" s="50"/>
      <c r="E44" s="50"/>
      <c r="F44" s="49">
        <f>E44/4</f>
        <v>0</v>
      </c>
      <c r="G44" s="50"/>
      <c r="H44" s="49">
        <f>E44/4</f>
        <v>0</v>
      </c>
      <c r="I44" s="50"/>
    </row>
    <row r="45" spans="1:9" ht="15" hidden="1">
      <c r="A45" s="10"/>
      <c r="B45" s="9"/>
      <c r="C45" s="64"/>
      <c r="D45" s="12"/>
      <c r="E45" s="11"/>
      <c r="F45" s="49">
        <f>E45/4</f>
        <v>0</v>
      </c>
      <c r="G45" s="12"/>
      <c r="H45" s="49">
        <f>E45/4</f>
        <v>0</v>
      </c>
      <c r="I45" s="12"/>
    </row>
    <row r="46" spans="1:11" ht="1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</row>
    <row r="47" spans="1:9" ht="15">
      <c r="A47" s="13" t="s">
        <v>193</v>
      </c>
      <c r="B47" s="14"/>
      <c r="C47" s="240" t="s">
        <v>72</v>
      </c>
      <c r="D47" s="241"/>
      <c r="E47" s="241"/>
      <c r="F47" s="15"/>
      <c r="G47" s="270" t="s">
        <v>325</v>
      </c>
      <c r="H47" s="270"/>
      <c r="I47" s="270"/>
    </row>
    <row r="48" spans="1:9" ht="15">
      <c r="A48" s="13"/>
      <c r="B48" s="14"/>
      <c r="C48" s="79"/>
      <c r="D48" s="80"/>
      <c r="E48" s="80"/>
      <c r="F48" s="15"/>
      <c r="G48" s="16"/>
      <c r="H48" s="16"/>
      <c r="I48" s="16"/>
    </row>
    <row r="49" spans="1:9" ht="15">
      <c r="A49" s="13" t="s">
        <v>155</v>
      </c>
      <c r="B49" s="14"/>
      <c r="C49" s="240" t="s">
        <v>72</v>
      </c>
      <c r="D49" s="241"/>
      <c r="E49" s="241"/>
      <c r="F49" s="15"/>
      <c r="G49" s="242" t="s">
        <v>194</v>
      </c>
      <c r="H49" s="242"/>
      <c r="I49" s="242"/>
    </row>
    <row r="50" spans="1:9" ht="15">
      <c r="A50" s="116"/>
      <c r="B50" s="116"/>
      <c r="D50" s="116"/>
      <c r="E50" s="116"/>
      <c r="F50" s="116"/>
      <c r="G50" s="116"/>
      <c r="H50" s="116"/>
      <c r="I50" s="116"/>
    </row>
    <row r="51" spans="1:9" ht="15">
      <c r="A51" s="116"/>
      <c r="B51" s="116"/>
      <c r="D51" s="116"/>
      <c r="E51" s="116"/>
      <c r="F51" s="116"/>
      <c r="G51" s="116"/>
      <c r="H51" s="116"/>
      <c r="I51" s="116"/>
    </row>
    <row r="52" spans="1:9" ht="15">
      <c r="A52" s="116"/>
      <c r="B52" s="116"/>
      <c r="D52" s="116"/>
      <c r="E52" s="116"/>
      <c r="F52" s="116"/>
      <c r="G52" s="116"/>
      <c r="H52" s="116"/>
      <c r="I52" s="116"/>
    </row>
    <row r="53" spans="1:9" ht="15">
      <c r="A53" s="116"/>
      <c r="B53" s="116"/>
      <c r="D53" s="116"/>
      <c r="E53" s="116"/>
      <c r="F53" s="116"/>
      <c r="G53" s="116"/>
      <c r="H53" s="116"/>
      <c r="I53" s="116"/>
    </row>
  </sheetData>
  <sheetProtection/>
  <mergeCells count="14">
    <mergeCell ref="G1:I1"/>
    <mergeCell ref="A2:I2"/>
    <mergeCell ref="A4:A5"/>
    <mergeCell ref="B4:B5"/>
    <mergeCell ref="C4:C5"/>
    <mergeCell ref="D4:D5"/>
    <mergeCell ref="E4:E5"/>
    <mergeCell ref="F4:I4"/>
    <mergeCell ref="C49:E49"/>
    <mergeCell ref="G49:I49"/>
    <mergeCell ref="A7:I7"/>
    <mergeCell ref="A16:I16"/>
    <mergeCell ref="C47:E47"/>
    <mergeCell ref="G47:I47"/>
  </mergeCells>
  <printOptions/>
  <pageMargins left="1.1811023622047245" right="0.3937007874015748" top="0.7874015748031497" bottom="0.7874015748031497" header="0.31496062992125984" footer="0.31496062992125984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9"/>
  <sheetViews>
    <sheetView zoomScalePageLayoutView="0" workbookViewId="0" topLeftCell="A1">
      <selection activeCell="A2" sqref="A2:I2"/>
    </sheetView>
  </sheetViews>
  <sheetFormatPr defaultColWidth="9.140625" defaultRowHeight="12.75"/>
  <cols>
    <col min="1" max="1" width="33.7109375" style="112" customWidth="1"/>
    <col min="2" max="2" width="6.421875" style="112" customWidth="1"/>
    <col min="3" max="3" width="9.140625" style="116" customWidth="1"/>
    <col min="4" max="4" width="9.8515625" style="112" customWidth="1"/>
    <col min="5" max="5" width="10.00390625" style="112" customWidth="1"/>
    <col min="6" max="9" width="8.28125" style="112" customWidth="1"/>
    <col min="10" max="16384" width="9.140625" style="112" customWidth="1"/>
  </cols>
  <sheetData>
    <row r="1" spans="3:9" ht="15">
      <c r="C1" s="112"/>
      <c r="G1" s="272" t="s">
        <v>136</v>
      </c>
      <c r="H1" s="272"/>
      <c r="I1" s="272"/>
    </row>
    <row r="2" spans="1:9" ht="15.75">
      <c r="A2" s="273" t="s">
        <v>137</v>
      </c>
      <c r="B2" s="273"/>
      <c r="C2" s="273"/>
      <c r="D2" s="273"/>
      <c r="E2" s="273"/>
      <c r="F2" s="273"/>
      <c r="G2" s="273"/>
      <c r="H2" s="273"/>
      <c r="I2" s="273"/>
    </row>
    <row r="3" spans="1:9" ht="6" customHeight="1">
      <c r="A3" s="66"/>
      <c r="B3" s="66"/>
      <c r="C3" s="118"/>
      <c r="D3" s="66"/>
      <c r="E3" s="66"/>
      <c r="F3" s="66"/>
      <c r="G3" s="66"/>
      <c r="H3" s="66"/>
      <c r="I3" s="66"/>
    </row>
    <row r="4" spans="1:9" ht="18.75" customHeight="1">
      <c r="A4" s="274" t="s">
        <v>1</v>
      </c>
      <c r="B4" s="276" t="s">
        <v>73</v>
      </c>
      <c r="C4" s="271" t="s">
        <v>302</v>
      </c>
      <c r="D4" s="266" t="s">
        <v>305</v>
      </c>
      <c r="E4" s="277" t="s">
        <v>308</v>
      </c>
      <c r="F4" s="279" t="s">
        <v>3</v>
      </c>
      <c r="G4" s="279"/>
      <c r="H4" s="279"/>
      <c r="I4" s="279"/>
    </row>
    <row r="5" spans="1:9" ht="51" customHeight="1">
      <c r="A5" s="275"/>
      <c r="B5" s="276"/>
      <c r="C5" s="236"/>
      <c r="D5" s="267"/>
      <c r="E5" s="278"/>
      <c r="F5" s="129" t="s">
        <v>4</v>
      </c>
      <c r="G5" s="129" t="s">
        <v>5</v>
      </c>
      <c r="H5" s="129" t="s">
        <v>6</v>
      </c>
      <c r="I5" s="129" t="s">
        <v>7</v>
      </c>
    </row>
    <row r="6" spans="1:9" s="115" customFormat="1" ht="12.75">
      <c r="A6" s="74">
        <v>1</v>
      </c>
      <c r="B6" s="82">
        <v>2</v>
      </c>
      <c r="C6" s="52">
        <v>3</v>
      </c>
      <c r="D6" s="82">
        <v>4</v>
      </c>
      <c r="E6" s="82">
        <v>6</v>
      </c>
      <c r="F6" s="82">
        <v>7</v>
      </c>
      <c r="G6" s="82">
        <v>8</v>
      </c>
      <c r="H6" s="82">
        <v>9</v>
      </c>
      <c r="I6" s="82">
        <v>10</v>
      </c>
    </row>
    <row r="7" spans="1:9" ht="15.75" customHeight="1">
      <c r="A7" s="231" t="s">
        <v>74</v>
      </c>
      <c r="B7" s="232"/>
      <c r="C7" s="232"/>
      <c r="D7" s="232"/>
      <c r="E7" s="232"/>
      <c r="F7" s="232"/>
      <c r="G7" s="232"/>
      <c r="H7" s="232"/>
      <c r="I7" s="233"/>
    </row>
    <row r="8" spans="1:9" ht="28.5">
      <c r="A8" s="167" t="s">
        <v>75</v>
      </c>
      <c r="B8" s="170">
        <v>3000</v>
      </c>
      <c r="C8" s="159">
        <v>39923</v>
      </c>
      <c r="D8" s="159">
        <f>51146.4+D21</f>
        <v>51696.4</v>
      </c>
      <c r="E8" s="159">
        <f>SUM(E9:E20)</f>
        <v>56562.6</v>
      </c>
      <c r="F8" s="163">
        <f>E8/4</f>
        <v>14140.65</v>
      </c>
      <c r="G8" s="163">
        <f>E8/4</f>
        <v>14140.65</v>
      </c>
      <c r="H8" s="163">
        <f>E8/4</f>
        <v>14140.65</v>
      </c>
      <c r="I8" s="163">
        <f>E8/4</f>
        <v>14140.65</v>
      </c>
    </row>
    <row r="9" spans="1:9" ht="30">
      <c r="A9" s="60" t="s">
        <v>76</v>
      </c>
      <c r="B9" s="130">
        <v>3010</v>
      </c>
      <c r="C9" s="91">
        <v>34725</v>
      </c>
      <c r="D9" s="93">
        <v>40488</v>
      </c>
      <c r="E9" s="97">
        <v>42356</v>
      </c>
      <c r="F9" s="95">
        <f>E9/4</f>
        <v>10589</v>
      </c>
      <c r="G9" s="95">
        <f>E9/4</f>
        <v>10589</v>
      </c>
      <c r="H9" s="95">
        <f>E9/4</f>
        <v>10589</v>
      </c>
      <c r="I9" s="95">
        <f>E9/4</f>
        <v>10589</v>
      </c>
    </row>
    <row r="10" spans="1:9" ht="30">
      <c r="A10" s="60" t="s">
        <v>77</v>
      </c>
      <c r="B10" s="130">
        <v>3020</v>
      </c>
      <c r="C10" s="91"/>
      <c r="D10" s="93"/>
      <c r="E10" s="144"/>
      <c r="F10" s="95"/>
      <c r="G10" s="95"/>
      <c r="H10" s="95"/>
      <c r="I10" s="95"/>
    </row>
    <row r="11" spans="1:9" ht="15">
      <c r="A11" s="60" t="s">
        <v>78</v>
      </c>
      <c r="B11" s="130">
        <v>3021</v>
      </c>
      <c r="C11" s="91"/>
      <c r="D11" s="93"/>
      <c r="E11" s="144"/>
      <c r="F11" s="95"/>
      <c r="G11" s="95"/>
      <c r="H11" s="95"/>
      <c r="I11" s="95"/>
    </row>
    <row r="12" spans="1:9" ht="15">
      <c r="A12" s="60" t="s">
        <v>167</v>
      </c>
      <c r="B12" s="130">
        <v>3030</v>
      </c>
      <c r="C12" s="91">
        <v>1607</v>
      </c>
      <c r="D12" s="93">
        <v>9408</v>
      </c>
      <c r="E12" s="95">
        <f>'І Фін результат'!E70+11200+157+92+256</f>
        <v>12639</v>
      </c>
      <c r="F12" s="95">
        <f>E12/4</f>
        <v>3159.75</v>
      </c>
      <c r="G12" s="95">
        <f>E12/4</f>
        <v>3159.75</v>
      </c>
      <c r="H12" s="95">
        <f>E12/4</f>
        <v>3159.75</v>
      </c>
      <c r="I12" s="95">
        <f>E12/4</f>
        <v>3159.75</v>
      </c>
    </row>
    <row r="13" spans="1:9" ht="30">
      <c r="A13" s="60" t="s">
        <v>79</v>
      </c>
      <c r="B13" s="130">
        <v>3040</v>
      </c>
      <c r="C13" s="91">
        <v>225</v>
      </c>
      <c r="D13" s="93"/>
      <c r="E13" s="144"/>
      <c r="F13" s="95"/>
      <c r="G13" s="95"/>
      <c r="H13" s="95"/>
      <c r="I13" s="95"/>
    </row>
    <row r="14" spans="1:9" ht="30">
      <c r="A14" s="60" t="s">
        <v>138</v>
      </c>
      <c r="B14" s="130">
        <v>3050</v>
      </c>
      <c r="C14" s="91"/>
      <c r="D14" s="93"/>
      <c r="E14" s="144"/>
      <c r="F14" s="95"/>
      <c r="G14" s="95"/>
      <c r="H14" s="95"/>
      <c r="I14" s="95"/>
    </row>
    <row r="15" spans="1:9" ht="15">
      <c r="A15" s="3" t="s">
        <v>195</v>
      </c>
      <c r="B15" s="130">
        <v>3055</v>
      </c>
      <c r="C15" s="101">
        <v>1280</v>
      </c>
      <c r="D15" s="147">
        <v>1094.3999999999999</v>
      </c>
      <c r="E15" s="95">
        <f>'І Фін результат'!E68*1.2</f>
        <v>1197.6</v>
      </c>
      <c r="F15" s="95">
        <f>E15/4</f>
        <v>299.4</v>
      </c>
      <c r="G15" s="95">
        <f>E15/4</f>
        <v>299.4</v>
      </c>
      <c r="H15" s="95">
        <f>E15/4</f>
        <v>299.4</v>
      </c>
      <c r="I15" s="95">
        <f>E15/4</f>
        <v>299.4</v>
      </c>
    </row>
    <row r="16" spans="1:9" s="116" customFormat="1" ht="15">
      <c r="A16" s="3" t="s">
        <v>97</v>
      </c>
      <c r="B16" s="138">
        <v>3060</v>
      </c>
      <c r="C16" s="91">
        <v>2086</v>
      </c>
      <c r="D16" s="101"/>
      <c r="E16" s="91"/>
      <c r="F16" s="95"/>
      <c r="G16" s="95"/>
      <c r="H16" s="95"/>
      <c r="I16" s="95"/>
    </row>
    <row r="17" spans="1:9" ht="15">
      <c r="A17" s="60" t="s">
        <v>209</v>
      </c>
      <c r="B17" s="130" t="s">
        <v>261</v>
      </c>
      <c r="C17" s="97">
        <v>9</v>
      </c>
      <c r="D17" s="93"/>
      <c r="E17" s="147"/>
      <c r="F17" s="95"/>
      <c r="G17" s="95"/>
      <c r="H17" s="95"/>
      <c r="I17" s="95"/>
    </row>
    <row r="18" spans="1:9" ht="15">
      <c r="A18" s="60" t="s">
        <v>230</v>
      </c>
      <c r="B18" s="130" t="s">
        <v>262</v>
      </c>
      <c r="C18" s="101">
        <v>208</v>
      </c>
      <c r="D18" s="93">
        <v>156</v>
      </c>
      <c r="E18" s="147">
        <v>370</v>
      </c>
      <c r="F18" s="95">
        <f>E18/4</f>
        <v>92.5</v>
      </c>
      <c r="G18" s="95">
        <f>E18/4</f>
        <v>92.5</v>
      </c>
      <c r="H18" s="95">
        <f>E18/4</f>
        <v>92.5</v>
      </c>
      <c r="I18" s="95">
        <f>E18/4</f>
        <v>92.5</v>
      </c>
    </row>
    <row r="19" spans="1:9" ht="15">
      <c r="A19" s="60" t="s">
        <v>274</v>
      </c>
      <c r="B19" s="130" t="s">
        <v>263</v>
      </c>
      <c r="C19" s="101">
        <v>10</v>
      </c>
      <c r="D19" s="93"/>
      <c r="E19" s="144"/>
      <c r="F19" s="95"/>
      <c r="G19" s="95"/>
      <c r="H19" s="95"/>
      <c r="I19" s="95"/>
    </row>
    <row r="20" spans="1:9" ht="30">
      <c r="A20" s="3" t="s">
        <v>202</v>
      </c>
      <c r="B20" s="130" t="s">
        <v>264</v>
      </c>
      <c r="C20" s="99"/>
      <c r="D20" s="93"/>
      <c r="E20" s="144"/>
      <c r="F20" s="95"/>
      <c r="G20" s="95"/>
      <c r="H20" s="95"/>
      <c r="I20" s="95"/>
    </row>
    <row r="21" spans="1:9" ht="15">
      <c r="A21" s="3" t="s">
        <v>282</v>
      </c>
      <c r="B21" s="130" t="s">
        <v>284</v>
      </c>
      <c r="C21" s="200">
        <v>1831</v>
      </c>
      <c r="D21" s="147">
        <v>550</v>
      </c>
      <c r="E21" s="144"/>
      <c r="F21" s="95"/>
      <c r="G21" s="95"/>
      <c r="H21" s="95"/>
      <c r="I21" s="95"/>
    </row>
    <row r="22" spans="1:9" ht="15">
      <c r="A22" s="3" t="s">
        <v>283</v>
      </c>
      <c r="B22" s="130" t="s">
        <v>285</v>
      </c>
      <c r="C22" s="200">
        <v>8</v>
      </c>
      <c r="D22" s="93"/>
      <c r="E22" s="144"/>
      <c r="F22" s="95"/>
      <c r="G22" s="95"/>
      <c r="H22" s="95"/>
      <c r="I22" s="95"/>
    </row>
    <row r="23" spans="1:9" ht="15">
      <c r="A23" s="3" t="s">
        <v>315</v>
      </c>
      <c r="B23" s="138" t="s">
        <v>316</v>
      </c>
      <c r="C23" s="200">
        <v>20</v>
      </c>
      <c r="D23" s="93"/>
      <c r="E23" s="144"/>
      <c r="F23" s="95"/>
      <c r="G23" s="95"/>
      <c r="H23" s="95"/>
      <c r="I23" s="95"/>
    </row>
    <row r="24" spans="1:9" ht="28.5">
      <c r="A24" s="65" t="s">
        <v>80</v>
      </c>
      <c r="B24" s="131">
        <v>3100</v>
      </c>
      <c r="C24" s="159">
        <v>39917</v>
      </c>
      <c r="D24" s="159">
        <f aca="true" t="shared" si="0" ref="D24:I24">D25+D26+D28+D32+D36+D41</f>
        <v>43779.78</v>
      </c>
      <c r="E24" s="159">
        <f t="shared" si="0"/>
        <v>45202.3408</v>
      </c>
      <c r="F24" s="159">
        <f t="shared" si="0"/>
        <v>11643.8852</v>
      </c>
      <c r="G24" s="159">
        <f t="shared" si="0"/>
        <v>11186.0852</v>
      </c>
      <c r="H24" s="159">
        <f t="shared" si="0"/>
        <v>11186.4352</v>
      </c>
      <c r="I24" s="159">
        <f t="shared" si="0"/>
        <v>11186.6852</v>
      </c>
    </row>
    <row r="25" spans="1:9" ht="30">
      <c r="A25" s="60" t="s">
        <v>81</v>
      </c>
      <c r="B25" s="130">
        <v>3110</v>
      </c>
      <c r="C25" s="91">
        <v>12869</v>
      </c>
      <c r="D25" s="93">
        <v>14850.879999999997</v>
      </c>
      <c r="E25" s="91">
        <v>13942</v>
      </c>
      <c r="F25" s="95">
        <f>E25/4</f>
        <v>3485.5</v>
      </c>
      <c r="G25" s="95">
        <f>E25/4</f>
        <v>3485.5</v>
      </c>
      <c r="H25" s="95">
        <f>E25/4</f>
        <v>3485.5</v>
      </c>
      <c r="I25" s="95">
        <f>E25/4</f>
        <v>3485.5</v>
      </c>
    </row>
    <row r="26" spans="1:9" s="113" customFormat="1" ht="30">
      <c r="A26" s="60" t="s">
        <v>180</v>
      </c>
      <c r="B26" s="130">
        <v>3120</v>
      </c>
      <c r="C26" s="93">
        <v>15766</v>
      </c>
      <c r="D26" s="93">
        <v>17681.25</v>
      </c>
      <c r="E26" s="91">
        <f>'V ОП'!E10-'ІІІ Рух грошових коштів'!E31-'ІІІ Рух грошових коштів'!E34</f>
        <v>15028.2552</v>
      </c>
      <c r="F26" s="95">
        <f>E26/4</f>
        <v>3757.0638</v>
      </c>
      <c r="G26" s="95">
        <f>E26/4</f>
        <v>3757.0638</v>
      </c>
      <c r="H26" s="95">
        <f>E26/4</f>
        <v>3757.0638</v>
      </c>
      <c r="I26" s="95">
        <f>E26/4</f>
        <v>3757.0638</v>
      </c>
    </row>
    <row r="27" spans="1:9" ht="30">
      <c r="A27" s="60" t="s">
        <v>139</v>
      </c>
      <c r="B27" s="130">
        <v>3130</v>
      </c>
      <c r="C27" s="91"/>
      <c r="D27" s="93"/>
      <c r="E27" s="93"/>
      <c r="F27" s="95"/>
      <c r="G27" s="95"/>
      <c r="H27" s="95"/>
      <c r="I27" s="95"/>
    </row>
    <row r="28" spans="1:9" ht="45">
      <c r="A28" s="154" t="s">
        <v>82</v>
      </c>
      <c r="B28" s="168">
        <v>3140</v>
      </c>
      <c r="C28" s="156">
        <v>7926</v>
      </c>
      <c r="D28" s="157">
        <v>9246</v>
      </c>
      <c r="E28" s="157">
        <f>SUM(E29:E31)</f>
        <v>10096.3552</v>
      </c>
      <c r="F28" s="157">
        <f>SUM(F29:F31)</f>
        <v>2917.0888</v>
      </c>
      <c r="G28" s="157">
        <f>SUM(G29:G31)</f>
        <v>2393.0888</v>
      </c>
      <c r="H28" s="157">
        <f>SUM(H29:H31)</f>
        <v>2393.0888</v>
      </c>
      <c r="I28" s="157">
        <f>SUM(I29:I31)</f>
        <v>2393.0888</v>
      </c>
    </row>
    <row r="29" spans="1:9" s="116" customFormat="1" ht="15" customHeight="1">
      <c r="A29" s="3" t="s">
        <v>101</v>
      </c>
      <c r="B29" s="51">
        <v>3141</v>
      </c>
      <c r="C29" s="141">
        <v>264</v>
      </c>
      <c r="D29" s="91">
        <v>243</v>
      </c>
      <c r="E29" s="97">
        <f>'ІІ Розр з бюджетом'!E33</f>
        <v>724</v>
      </c>
      <c r="F29" s="95">
        <v>574</v>
      </c>
      <c r="G29" s="95">
        <v>50</v>
      </c>
      <c r="H29" s="95">
        <v>50</v>
      </c>
      <c r="I29" s="95">
        <v>50</v>
      </c>
    </row>
    <row r="30" spans="1:9" s="116" customFormat="1" ht="15">
      <c r="A30" s="3" t="s">
        <v>83</v>
      </c>
      <c r="B30" s="51">
        <v>3142</v>
      </c>
      <c r="C30" s="91">
        <v>4835</v>
      </c>
      <c r="D30" s="91">
        <v>5898</v>
      </c>
      <c r="E30" s="97">
        <v>6012</v>
      </c>
      <c r="F30" s="95">
        <f>E30/4</f>
        <v>1503</v>
      </c>
      <c r="G30" s="95">
        <f>E30/4</f>
        <v>1503</v>
      </c>
      <c r="H30" s="95">
        <f>E30/4</f>
        <v>1503</v>
      </c>
      <c r="I30" s="95">
        <f>E30/4</f>
        <v>1503</v>
      </c>
    </row>
    <row r="31" spans="1:9" s="116" customFormat="1" ht="15">
      <c r="A31" s="3" t="s">
        <v>61</v>
      </c>
      <c r="B31" s="51">
        <v>3143</v>
      </c>
      <c r="C31" s="141">
        <v>2827</v>
      </c>
      <c r="D31" s="91">
        <v>3105</v>
      </c>
      <c r="E31" s="191">
        <f>'ІІ Розр з бюджетом'!E26</f>
        <v>3360.3552</v>
      </c>
      <c r="F31" s="95">
        <f>E31/4</f>
        <v>840.0888</v>
      </c>
      <c r="G31" s="95">
        <f>E31/4</f>
        <v>840.0888</v>
      </c>
      <c r="H31" s="95">
        <f>E31/4</f>
        <v>840.0888</v>
      </c>
      <c r="I31" s="95">
        <f>E31/4</f>
        <v>840.0888</v>
      </c>
    </row>
    <row r="32" spans="1:9" s="116" customFormat="1" ht="28.5" customHeight="1">
      <c r="A32" s="154" t="s">
        <v>84</v>
      </c>
      <c r="B32" s="155">
        <v>3144</v>
      </c>
      <c r="C32" s="156">
        <v>445</v>
      </c>
      <c r="D32" s="157">
        <v>386.75</v>
      </c>
      <c r="E32" s="157">
        <f>E33+E34+E35</f>
        <v>4902.1304</v>
      </c>
      <c r="F32" s="157">
        <f>F33+F34+F35</f>
        <v>1176.7826</v>
      </c>
      <c r="G32" s="157">
        <f>G33+G34+G35</f>
        <v>1241.7826</v>
      </c>
      <c r="H32" s="157">
        <f>H33+H34+H35</f>
        <v>1241.7826</v>
      </c>
      <c r="I32" s="157">
        <f>I33+I34+I35</f>
        <v>1241.7826</v>
      </c>
    </row>
    <row r="33" spans="1:9" s="116" customFormat="1" ht="30" customHeight="1">
      <c r="A33" s="3" t="s">
        <v>140</v>
      </c>
      <c r="B33" s="51" t="s">
        <v>149</v>
      </c>
      <c r="C33" s="91">
        <v>203</v>
      </c>
      <c r="D33" s="91">
        <v>128</v>
      </c>
      <c r="E33" s="191">
        <f>'ІІ Розр з бюджетом'!E34</f>
        <v>515</v>
      </c>
      <c r="F33" s="95">
        <v>80</v>
      </c>
      <c r="G33" s="95">
        <v>145</v>
      </c>
      <c r="H33" s="95">
        <v>145</v>
      </c>
      <c r="I33" s="95">
        <v>145</v>
      </c>
    </row>
    <row r="34" spans="1:9" s="116" customFormat="1" ht="30" customHeight="1">
      <c r="A34" s="3" t="s">
        <v>229</v>
      </c>
      <c r="B34" s="51" t="s">
        <v>265</v>
      </c>
      <c r="C34" s="91">
        <v>242</v>
      </c>
      <c r="D34" s="91">
        <v>258.75</v>
      </c>
      <c r="E34" s="191">
        <f>'ІІ Розр з бюджетом'!E24</f>
        <v>280.02959999999996</v>
      </c>
      <c r="F34" s="95">
        <f>E34/4</f>
        <v>70.00739999999999</v>
      </c>
      <c r="G34" s="95">
        <f>E34/4</f>
        <v>70.00739999999999</v>
      </c>
      <c r="H34" s="95">
        <f>E34/4</f>
        <v>70.00739999999999</v>
      </c>
      <c r="I34" s="95">
        <f>E34/4</f>
        <v>70.00739999999999</v>
      </c>
    </row>
    <row r="35" spans="1:9" s="116" customFormat="1" ht="30" customHeight="1">
      <c r="A35" s="123" t="s">
        <v>67</v>
      </c>
      <c r="B35" s="51" t="s">
        <v>323</v>
      </c>
      <c r="C35" s="91"/>
      <c r="D35" s="91"/>
      <c r="E35" s="191">
        <f>'ІІ Розр з бюджетом'!E38</f>
        <v>4107.1008</v>
      </c>
      <c r="F35" s="95">
        <f>E35/4</f>
        <v>1026.7752</v>
      </c>
      <c r="G35" s="95">
        <f>E35/4</f>
        <v>1026.7752</v>
      </c>
      <c r="H35" s="95">
        <f>E35/4</f>
        <v>1026.7752</v>
      </c>
      <c r="I35" s="95">
        <f>E35/4</f>
        <v>1026.7752</v>
      </c>
    </row>
    <row r="36" spans="1:9" s="116" customFormat="1" ht="15">
      <c r="A36" s="154" t="s">
        <v>85</v>
      </c>
      <c r="B36" s="155">
        <v>3150</v>
      </c>
      <c r="C36" s="156">
        <v>687</v>
      </c>
      <c r="D36" s="157">
        <v>898.9</v>
      </c>
      <c r="E36" s="157">
        <f>E37+E38+E39</f>
        <v>1108.6</v>
      </c>
      <c r="F36" s="157">
        <f>F37+F38+F39</f>
        <v>276.2</v>
      </c>
      <c r="G36" s="157">
        <f>G37+G38+G39</f>
        <v>277.4</v>
      </c>
      <c r="H36" s="157">
        <f>H37+H38+H39</f>
        <v>277.75</v>
      </c>
      <c r="I36" s="157">
        <f>I37+I38+I39</f>
        <v>278</v>
      </c>
    </row>
    <row r="37" spans="1:9" ht="15">
      <c r="A37" s="60" t="s">
        <v>210</v>
      </c>
      <c r="B37" s="132" t="s">
        <v>266</v>
      </c>
      <c r="C37" s="141">
        <v>6</v>
      </c>
      <c r="D37" s="93">
        <v>7</v>
      </c>
      <c r="E37" s="95">
        <f>'ІІ Розр з бюджетом'!E27</f>
        <v>7</v>
      </c>
      <c r="F37" s="95">
        <v>2</v>
      </c>
      <c r="G37" s="95">
        <v>2</v>
      </c>
      <c r="H37" s="95">
        <f>E37/4</f>
        <v>1.75</v>
      </c>
      <c r="I37" s="95">
        <v>1</v>
      </c>
    </row>
    <row r="38" spans="1:9" ht="15">
      <c r="A38" s="60" t="s">
        <v>169</v>
      </c>
      <c r="B38" s="132" t="s">
        <v>267</v>
      </c>
      <c r="C38" s="141">
        <v>681</v>
      </c>
      <c r="D38" s="93">
        <v>680</v>
      </c>
      <c r="E38" s="95">
        <f>'ІІ Розр з бюджетом'!E30</f>
        <v>800</v>
      </c>
      <c r="F38" s="95">
        <f>E38/4</f>
        <v>200</v>
      </c>
      <c r="G38" s="95">
        <f>E38/4</f>
        <v>200</v>
      </c>
      <c r="H38" s="95">
        <f>E38/4</f>
        <v>200</v>
      </c>
      <c r="I38" s="95">
        <f>E38/4</f>
        <v>200</v>
      </c>
    </row>
    <row r="39" spans="1:9" ht="15">
      <c r="A39" s="60" t="s">
        <v>317</v>
      </c>
      <c r="B39" s="132" t="s">
        <v>318</v>
      </c>
      <c r="C39" s="141"/>
      <c r="D39" s="93">
        <v>211.9</v>
      </c>
      <c r="E39" s="95">
        <f>'ІІ Розр з бюджетом'!E28</f>
        <v>301.6</v>
      </c>
      <c r="F39" s="95">
        <v>74.2</v>
      </c>
      <c r="G39" s="95">
        <v>75.4</v>
      </c>
      <c r="H39" s="95">
        <v>76</v>
      </c>
      <c r="I39" s="95">
        <v>77</v>
      </c>
    </row>
    <row r="40" spans="1:9" ht="15">
      <c r="A40" s="60" t="s">
        <v>86</v>
      </c>
      <c r="B40" s="130">
        <v>3160</v>
      </c>
      <c r="C40" s="91">
        <v>3</v>
      </c>
      <c r="D40" s="93"/>
      <c r="E40" s="93"/>
      <c r="F40" s="95">
        <f>E40/4</f>
        <v>0</v>
      </c>
      <c r="G40" s="95">
        <f>E40/4</f>
        <v>0</v>
      </c>
      <c r="H40" s="95">
        <f>E40/4</f>
        <v>0</v>
      </c>
      <c r="I40" s="95">
        <f>E40/4</f>
        <v>0</v>
      </c>
    </row>
    <row r="41" spans="1:9" ht="15">
      <c r="A41" s="154" t="s">
        <v>17</v>
      </c>
      <c r="B41" s="168">
        <v>3170</v>
      </c>
      <c r="C41" s="169">
        <v>2221</v>
      </c>
      <c r="D41" s="157">
        <f>D42+D43+D44</f>
        <v>716</v>
      </c>
      <c r="E41" s="157">
        <f>E42+E43+E44</f>
        <v>125</v>
      </c>
      <c r="F41" s="166">
        <f>E41/4</f>
        <v>31.25</v>
      </c>
      <c r="G41" s="166">
        <f>E41/4</f>
        <v>31.25</v>
      </c>
      <c r="H41" s="166">
        <f>E41/4</f>
        <v>31.25</v>
      </c>
      <c r="I41" s="166">
        <f>E41/4</f>
        <v>31.25</v>
      </c>
    </row>
    <row r="42" spans="1:9" ht="15">
      <c r="A42" s="60" t="s">
        <v>232</v>
      </c>
      <c r="B42" s="130" t="s">
        <v>268</v>
      </c>
      <c r="C42" s="101">
        <v>1883</v>
      </c>
      <c r="D42" s="144">
        <v>536</v>
      </c>
      <c r="E42" s="147"/>
      <c r="F42" s="95">
        <f>E42/4</f>
        <v>0</v>
      </c>
      <c r="G42" s="95">
        <f>E42/4</f>
        <v>0</v>
      </c>
      <c r="H42" s="95">
        <f>E42/4</f>
        <v>0</v>
      </c>
      <c r="I42" s="95">
        <f>E42/4</f>
        <v>0</v>
      </c>
    </row>
    <row r="43" spans="1:9" ht="15">
      <c r="A43" s="60" t="s">
        <v>233</v>
      </c>
      <c r="B43" s="130" t="s">
        <v>269</v>
      </c>
      <c r="C43" s="101">
        <v>70</v>
      </c>
      <c r="D43" s="144">
        <v>86</v>
      </c>
      <c r="E43" s="147">
        <v>10</v>
      </c>
      <c r="F43" s="95">
        <f>E43/4</f>
        <v>2.5</v>
      </c>
      <c r="G43" s="95">
        <f>E43/4</f>
        <v>2.5</v>
      </c>
      <c r="H43" s="95">
        <f>E43/4</f>
        <v>2.5</v>
      </c>
      <c r="I43" s="95">
        <f>E43/4</f>
        <v>2.5</v>
      </c>
    </row>
    <row r="44" spans="1:9" ht="15">
      <c r="A44" s="60" t="s">
        <v>234</v>
      </c>
      <c r="B44" s="130" t="s">
        <v>270</v>
      </c>
      <c r="C44" s="101">
        <v>228</v>
      </c>
      <c r="D44" s="144">
        <v>94</v>
      </c>
      <c r="E44" s="147">
        <v>115</v>
      </c>
      <c r="F44" s="95">
        <f>E44/4</f>
        <v>28.75</v>
      </c>
      <c r="G44" s="95">
        <f>E44/4</f>
        <v>28.75</v>
      </c>
      <c r="H44" s="95">
        <f>E44/4</f>
        <v>28.75</v>
      </c>
      <c r="I44" s="95">
        <f>E44/4</f>
        <v>28.75</v>
      </c>
    </row>
    <row r="45" spans="1:9" ht="30">
      <c r="A45" s="60" t="s">
        <v>293</v>
      </c>
      <c r="B45" s="130" t="s">
        <v>286</v>
      </c>
      <c r="C45" s="101">
        <v>40</v>
      </c>
      <c r="D45" s="144"/>
      <c r="E45" s="147"/>
      <c r="F45" s="95"/>
      <c r="G45" s="95"/>
      <c r="H45" s="95"/>
      <c r="I45" s="95"/>
    </row>
    <row r="46" spans="1:9" ht="28.5">
      <c r="A46" s="65" t="s">
        <v>87</v>
      </c>
      <c r="B46" s="131">
        <v>3195</v>
      </c>
      <c r="C46" s="159">
        <v>6</v>
      </c>
      <c r="D46" s="159">
        <f aca="true" t="shared" si="1" ref="D46:I46">D8-D24</f>
        <v>7916.620000000003</v>
      </c>
      <c r="E46" s="159">
        <f t="shared" si="1"/>
        <v>11360.2592</v>
      </c>
      <c r="F46" s="159">
        <f t="shared" si="1"/>
        <v>2496.764799999999</v>
      </c>
      <c r="G46" s="159">
        <f t="shared" si="1"/>
        <v>2954.5648</v>
      </c>
      <c r="H46" s="159">
        <f t="shared" si="1"/>
        <v>2954.2147999999997</v>
      </c>
      <c r="I46" s="159">
        <f t="shared" si="1"/>
        <v>2953.9647999999997</v>
      </c>
    </row>
    <row r="47" spans="1:9" ht="19.5" customHeight="1">
      <c r="A47" s="234" t="s">
        <v>88</v>
      </c>
      <c r="B47" s="235"/>
      <c r="C47" s="235"/>
      <c r="D47" s="235"/>
      <c r="E47" s="235"/>
      <c r="F47" s="235"/>
      <c r="G47" s="235"/>
      <c r="H47" s="235"/>
      <c r="I47" s="189"/>
    </row>
    <row r="48" spans="1:9" ht="28.5">
      <c r="A48" s="59" t="s">
        <v>89</v>
      </c>
      <c r="B48" s="133">
        <v>3200</v>
      </c>
      <c r="C48" s="124"/>
      <c r="D48" s="149"/>
      <c r="E48" s="149"/>
      <c r="F48" s="149"/>
      <c r="G48" s="149"/>
      <c r="H48" s="149"/>
      <c r="I48" s="149"/>
    </row>
    <row r="49" spans="1:9" ht="30">
      <c r="A49" s="60" t="s">
        <v>90</v>
      </c>
      <c r="B49" s="132">
        <v>3210</v>
      </c>
      <c r="C49" s="91"/>
      <c r="D49" s="93"/>
      <c r="E49" s="93"/>
      <c r="F49" s="93"/>
      <c r="G49" s="93"/>
      <c r="H49" s="93"/>
      <c r="I49" s="93"/>
    </row>
    <row r="50" spans="1:9" ht="30">
      <c r="A50" s="60" t="s">
        <v>91</v>
      </c>
      <c r="B50" s="130">
        <v>3220</v>
      </c>
      <c r="C50" s="91"/>
      <c r="D50" s="93"/>
      <c r="E50" s="93"/>
      <c r="F50" s="93"/>
      <c r="G50" s="93"/>
      <c r="H50" s="93"/>
      <c r="I50" s="93"/>
    </row>
    <row r="51" spans="1:9" ht="15">
      <c r="A51" s="60" t="s">
        <v>97</v>
      </c>
      <c r="B51" s="130">
        <v>3230</v>
      </c>
      <c r="C51" s="91"/>
      <c r="D51" s="93"/>
      <c r="E51" s="93"/>
      <c r="F51" s="93"/>
      <c r="G51" s="93"/>
      <c r="H51" s="93"/>
      <c r="I51" s="93"/>
    </row>
    <row r="52" spans="1:9" ht="28.5">
      <c r="A52" s="61" t="s">
        <v>92</v>
      </c>
      <c r="B52" s="134">
        <v>3255</v>
      </c>
      <c r="C52" s="124"/>
      <c r="D52" s="149">
        <v>7760</v>
      </c>
      <c r="E52" s="149" t="str">
        <f>E53</f>
        <v>11449</v>
      </c>
      <c r="F52" s="93">
        <f aca="true" t="shared" si="2" ref="F52:F57">E52/4</f>
        <v>2862.25</v>
      </c>
      <c r="G52" s="93">
        <f aca="true" t="shared" si="3" ref="G52:G57">E52/4</f>
        <v>2862.25</v>
      </c>
      <c r="H52" s="93">
        <f aca="true" t="shared" si="4" ref="H52:H57">E52/4</f>
        <v>2862.25</v>
      </c>
      <c r="I52" s="93">
        <f>E52/4</f>
        <v>2862.25</v>
      </c>
    </row>
    <row r="53" spans="1:9" ht="30">
      <c r="A53" s="60" t="s">
        <v>98</v>
      </c>
      <c r="B53" s="130">
        <v>3260</v>
      </c>
      <c r="C53" s="91"/>
      <c r="D53" s="93" t="s">
        <v>319</v>
      </c>
      <c r="E53" s="144" t="s">
        <v>321</v>
      </c>
      <c r="F53" s="93">
        <f t="shared" si="2"/>
        <v>2862.25</v>
      </c>
      <c r="G53" s="93">
        <f t="shared" si="3"/>
        <v>2862.25</v>
      </c>
      <c r="H53" s="93">
        <f t="shared" si="4"/>
        <v>2862.25</v>
      </c>
      <c r="I53" s="93">
        <f>E53/4</f>
        <v>2862.25</v>
      </c>
    </row>
    <row r="54" spans="1:9" ht="30">
      <c r="A54" s="60" t="s">
        <v>99</v>
      </c>
      <c r="B54" s="130">
        <v>3265</v>
      </c>
      <c r="C54" s="91"/>
      <c r="D54" s="93">
        <v>3950</v>
      </c>
      <c r="E54" s="93"/>
      <c r="F54" s="93">
        <f t="shared" si="2"/>
        <v>0</v>
      </c>
      <c r="G54" s="93">
        <f t="shared" si="3"/>
        <v>0</v>
      </c>
      <c r="H54" s="93">
        <f t="shared" si="4"/>
        <v>0</v>
      </c>
      <c r="I54" s="93"/>
    </row>
    <row r="55" spans="1:9" ht="45">
      <c r="A55" s="196" t="s">
        <v>298</v>
      </c>
      <c r="B55" s="195" t="s">
        <v>295</v>
      </c>
      <c r="C55" s="91"/>
      <c r="D55" s="93">
        <v>1900</v>
      </c>
      <c r="E55" s="93"/>
      <c r="F55" s="93">
        <f t="shared" si="2"/>
        <v>0</v>
      </c>
      <c r="G55" s="93">
        <f t="shared" si="3"/>
        <v>0</v>
      </c>
      <c r="H55" s="93">
        <f t="shared" si="4"/>
        <v>0</v>
      </c>
      <c r="I55" s="93"/>
    </row>
    <row r="56" spans="1:9" ht="60">
      <c r="A56" s="196" t="s">
        <v>299</v>
      </c>
      <c r="B56" s="195" t="s">
        <v>296</v>
      </c>
      <c r="C56" s="91"/>
      <c r="D56" s="93">
        <v>1800</v>
      </c>
      <c r="E56" s="93"/>
      <c r="F56" s="93">
        <f t="shared" si="2"/>
        <v>0</v>
      </c>
      <c r="G56" s="93">
        <f t="shared" si="3"/>
        <v>0</v>
      </c>
      <c r="H56" s="93">
        <f t="shared" si="4"/>
        <v>0</v>
      </c>
      <c r="I56" s="93"/>
    </row>
    <row r="57" spans="1:9" ht="45">
      <c r="A57" s="196" t="s">
        <v>300</v>
      </c>
      <c r="B57" s="195" t="s">
        <v>297</v>
      </c>
      <c r="C57" s="91"/>
      <c r="D57" s="93">
        <v>250</v>
      </c>
      <c r="E57" s="93"/>
      <c r="F57" s="93">
        <f t="shared" si="2"/>
        <v>0</v>
      </c>
      <c r="G57" s="93">
        <f t="shared" si="3"/>
        <v>0</v>
      </c>
      <c r="H57" s="93">
        <f t="shared" si="4"/>
        <v>0</v>
      </c>
      <c r="I57" s="93"/>
    </row>
    <row r="58" spans="1:9" ht="45">
      <c r="A58" s="60" t="s">
        <v>100</v>
      </c>
      <c r="B58" s="130">
        <v>3270</v>
      </c>
      <c r="C58" s="91"/>
      <c r="D58" s="93"/>
      <c r="E58" s="93"/>
      <c r="F58" s="93"/>
      <c r="G58" s="93"/>
      <c r="H58" s="93"/>
      <c r="I58" s="93"/>
    </row>
    <row r="59" spans="1:9" ht="15">
      <c r="A59" s="60" t="s">
        <v>17</v>
      </c>
      <c r="B59" s="130">
        <v>3280</v>
      </c>
      <c r="C59" s="91"/>
      <c r="D59" s="93"/>
      <c r="E59" s="93"/>
      <c r="F59" s="93"/>
      <c r="G59" s="93"/>
      <c r="H59" s="93"/>
      <c r="I59" s="93"/>
    </row>
    <row r="60" spans="1:9" ht="28.5">
      <c r="A60" s="68" t="s">
        <v>93</v>
      </c>
      <c r="B60" s="135">
        <v>3295</v>
      </c>
      <c r="C60" s="124"/>
      <c r="D60" s="149" t="s">
        <v>320</v>
      </c>
      <c r="E60" s="193" t="s">
        <v>322</v>
      </c>
      <c r="F60" s="93">
        <v>-2862</v>
      </c>
      <c r="G60" s="93">
        <v>-2862</v>
      </c>
      <c r="H60" s="93">
        <v>-2862</v>
      </c>
      <c r="I60" s="93">
        <v>-2863</v>
      </c>
    </row>
    <row r="61" spans="1:9" ht="15">
      <c r="A61" s="65" t="s">
        <v>94</v>
      </c>
      <c r="B61" s="131">
        <v>3400</v>
      </c>
      <c r="C61" s="159">
        <v>6</v>
      </c>
      <c r="D61" s="159">
        <f aca="true" t="shared" si="5" ref="D61:I61">D46+D60</f>
        <v>156.62000000000262</v>
      </c>
      <c r="E61" s="159">
        <f t="shared" si="5"/>
        <v>-88.74079999999958</v>
      </c>
      <c r="F61" s="159">
        <f t="shared" si="5"/>
        <v>-365.235200000001</v>
      </c>
      <c r="G61" s="159">
        <f t="shared" si="5"/>
        <v>92.5648000000001</v>
      </c>
      <c r="H61" s="159">
        <f t="shared" si="5"/>
        <v>92.21479999999974</v>
      </c>
      <c r="I61" s="159">
        <f t="shared" si="5"/>
        <v>90.96479999999974</v>
      </c>
    </row>
    <row r="62" spans="1:9" ht="15">
      <c r="A62" s="60" t="s">
        <v>95</v>
      </c>
      <c r="B62" s="130">
        <v>3405</v>
      </c>
      <c r="C62" s="91">
        <v>1710</v>
      </c>
      <c r="D62" s="93">
        <v>1682</v>
      </c>
      <c r="E62" s="97">
        <v>1800</v>
      </c>
      <c r="F62" s="93">
        <f>E62</f>
        <v>1800</v>
      </c>
      <c r="G62" s="93">
        <f>F63</f>
        <v>1434.764799999999</v>
      </c>
      <c r="H62" s="93">
        <f>G63</f>
        <v>1527.3295999999991</v>
      </c>
      <c r="I62" s="93">
        <f>H63</f>
        <v>1619.5443999999989</v>
      </c>
    </row>
    <row r="63" spans="1:9" ht="15">
      <c r="A63" s="60" t="s">
        <v>96</v>
      </c>
      <c r="B63" s="130">
        <v>3415</v>
      </c>
      <c r="C63" s="91">
        <v>1716</v>
      </c>
      <c r="D63" s="93">
        <f>D62+D61</f>
        <v>1838.6200000000026</v>
      </c>
      <c r="E63" s="95">
        <f>E61+E62</f>
        <v>1711.2592000000004</v>
      </c>
      <c r="F63" s="93">
        <f>F62+F61</f>
        <v>1434.764799999999</v>
      </c>
      <c r="G63" s="93">
        <f>G62+G61</f>
        <v>1527.3295999999991</v>
      </c>
      <c r="H63" s="93">
        <f>H62+H61</f>
        <v>1619.5443999999989</v>
      </c>
      <c r="I63" s="93">
        <f>I62+I61</f>
        <v>1710.5091999999986</v>
      </c>
    </row>
    <row r="64" spans="1:9" ht="15">
      <c r="A64" s="20"/>
      <c r="B64" s="21"/>
      <c r="C64" s="119"/>
      <c r="D64" s="22"/>
      <c r="E64" s="23"/>
      <c r="F64" s="22"/>
      <c r="G64" s="22"/>
      <c r="H64" s="22"/>
      <c r="I64" s="22"/>
    </row>
    <row r="65" spans="1:9" ht="15">
      <c r="A65" s="20"/>
      <c r="B65" s="21"/>
      <c r="C65" s="119"/>
      <c r="D65" s="22"/>
      <c r="E65" s="23"/>
      <c r="F65" s="22"/>
      <c r="G65" s="22"/>
      <c r="H65" s="22"/>
      <c r="I65" s="22"/>
    </row>
    <row r="66" spans="1:9" ht="15" customHeight="1">
      <c r="A66" s="13" t="s">
        <v>193</v>
      </c>
      <c r="B66" s="14"/>
      <c r="C66" s="247" t="s">
        <v>102</v>
      </c>
      <c r="D66" s="247"/>
      <c r="E66" s="247"/>
      <c r="F66" s="15"/>
      <c r="G66" s="270" t="s">
        <v>325</v>
      </c>
      <c r="H66" s="270"/>
      <c r="I66" s="270"/>
    </row>
    <row r="67" spans="1:9" ht="15">
      <c r="A67" s="13"/>
      <c r="B67" s="14"/>
      <c r="C67" s="39"/>
      <c r="D67" s="39"/>
      <c r="E67" s="39"/>
      <c r="F67" s="15"/>
      <c r="G67" s="16"/>
      <c r="H67" s="16"/>
      <c r="I67" s="16"/>
    </row>
    <row r="68" spans="1:9" ht="15" customHeight="1">
      <c r="A68" s="13" t="s">
        <v>153</v>
      </c>
      <c r="B68" s="14"/>
      <c r="C68" s="247" t="s">
        <v>102</v>
      </c>
      <c r="D68" s="247"/>
      <c r="E68" s="247"/>
      <c r="F68" s="15"/>
      <c r="G68" s="242" t="s">
        <v>194</v>
      </c>
      <c r="H68" s="242"/>
      <c r="I68" s="242"/>
    </row>
    <row r="69" spans="1:9" ht="15">
      <c r="A69" s="116"/>
      <c r="B69" s="116"/>
      <c r="D69" s="116"/>
      <c r="E69" s="116"/>
      <c r="F69" s="116"/>
      <c r="G69" s="116"/>
      <c r="H69" s="116"/>
      <c r="I69" s="116"/>
    </row>
    <row r="70" spans="1:9" ht="15">
      <c r="A70" s="116"/>
      <c r="B70" s="116"/>
      <c r="C70" s="120"/>
      <c r="D70" s="116"/>
      <c r="E70" s="116"/>
      <c r="F70" s="116"/>
      <c r="G70" s="116"/>
      <c r="H70" s="116"/>
      <c r="I70" s="116"/>
    </row>
    <row r="71" spans="1:9" ht="15">
      <c r="A71" s="116"/>
      <c r="B71" s="116"/>
      <c r="D71" s="116"/>
      <c r="E71" s="116"/>
      <c r="F71" s="116"/>
      <c r="G71" s="116"/>
      <c r="H71" s="116"/>
      <c r="I71" s="116"/>
    </row>
    <row r="72" spans="1:9" ht="15">
      <c r="A72" s="116"/>
      <c r="B72" s="116"/>
      <c r="D72" s="116"/>
      <c r="E72" s="116"/>
      <c r="F72" s="116"/>
      <c r="G72" s="116"/>
      <c r="H72" s="116"/>
      <c r="I72" s="116"/>
    </row>
    <row r="73" spans="1:9" ht="15">
      <c r="A73" s="116"/>
      <c r="B73" s="116"/>
      <c r="D73" s="116"/>
      <c r="E73" s="116"/>
      <c r="F73" s="116"/>
      <c r="G73" s="116"/>
      <c r="H73" s="116"/>
      <c r="I73" s="116"/>
    </row>
    <row r="74" spans="1:9" ht="15">
      <c r="A74" s="116"/>
      <c r="B74" s="116"/>
      <c r="D74" s="116"/>
      <c r="E74" s="116"/>
      <c r="F74" s="116"/>
      <c r="G74" s="116"/>
      <c r="H74" s="116"/>
      <c r="I74" s="116"/>
    </row>
    <row r="75" spans="1:9" ht="15">
      <c r="A75" s="116"/>
      <c r="B75" s="116"/>
      <c r="D75" s="116"/>
      <c r="E75" s="116"/>
      <c r="F75" s="116"/>
      <c r="G75" s="116"/>
      <c r="H75" s="116"/>
      <c r="I75" s="116"/>
    </row>
    <row r="76" spans="1:9" ht="15">
      <c r="A76" s="116"/>
      <c r="B76" s="116"/>
      <c r="D76" s="116"/>
      <c r="E76" s="116"/>
      <c r="F76" s="116"/>
      <c r="G76" s="116"/>
      <c r="H76" s="116"/>
      <c r="I76" s="116"/>
    </row>
    <row r="77" spans="1:9" ht="15">
      <c r="A77" s="116"/>
      <c r="B77" s="116"/>
      <c r="D77" s="116"/>
      <c r="E77" s="116"/>
      <c r="F77" s="116"/>
      <c r="G77" s="116"/>
      <c r="H77" s="116"/>
      <c r="I77" s="116"/>
    </row>
    <row r="78" spans="1:9" ht="15">
      <c r="A78" s="116"/>
      <c r="B78" s="116"/>
      <c r="D78" s="116"/>
      <c r="E78" s="116"/>
      <c r="F78" s="116"/>
      <c r="G78" s="116"/>
      <c r="H78" s="116"/>
      <c r="I78" s="116"/>
    </row>
    <row r="79" spans="1:9" ht="15">
      <c r="A79" s="116"/>
      <c r="B79" s="116"/>
      <c r="D79" s="116"/>
      <c r="E79" s="116"/>
      <c r="F79" s="116"/>
      <c r="G79" s="116"/>
      <c r="H79" s="116"/>
      <c r="I79" s="116"/>
    </row>
  </sheetData>
  <sheetProtection/>
  <mergeCells count="14">
    <mergeCell ref="G1:I1"/>
    <mergeCell ref="A2:I2"/>
    <mergeCell ref="A4:A5"/>
    <mergeCell ref="B4:B5"/>
    <mergeCell ref="C4:C5"/>
    <mergeCell ref="D4:D5"/>
    <mergeCell ref="E4:E5"/>
    <mergeCell ref="F4:I4"/>
    <mergeCell ref="C68:E68"/>
    <mergeCell ref="G68:I68"/>
    <mergeCell ref="A7:I7"/>
    <mergeCell ref="A47:I47"/>
    <mergeCell ref="C66:E66"/>
    <mergeCell ref="G66:I66"/>
  </mergeCells>
  <printOptions/>
  <pageMargins left="1.1811023622047245" right="0.3937007874015748" top="0.7874015748031497" bottom="0.7874015748031497" header="0.31496062992125984" footer="0.31496062992125984"/>
  <pageSetup fitToHeight="2" fitToWidth="2"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8"/>
  <sheetViews>
    <sheetView zoomScalePageLayoutView="0" workbookViewId="0" topLeftCell="A1">
      <selection activeCell="A2" sqref="A2:I2"/>
    </sheetView>
  </sheetViews>
  <sheetFormatPr defaultColWidth="9.140625" defaultRowHeight="12.75"/>
  <cols>
    <col min="1" max="1" width="32.421875" style="112" customWidth="1"/>
    <col min="2" max="2" width="6.140625" style="112" bestFit="1" customWidth="1"/>
    <col min="3" max="3" width="9.7109375" style="113" customWidth="1"/>
    <col min="4" max="5" width="9.7109375" style="112" customWidth="1"/>
    <col min="6" max="9" width="8.421875" style="112" customWidth="1"/>
    <col min="10" max="10" width="9.140625" style="112" customWidth="1"/>
    <col min="11" max="11" width="9.140625" style="114" customWidth="1"/>
    <col min="12" max="16384" width="9.140625" style="112" customWidth="1"/>
  </cols>
  <sheetData>
    <row r="1" spans="7:9" ht="15">
      <c r="G1" s="281" t="s">
        <v>142</v>
      </c>
      <c r="H1" s="281"/>
      <c r="I1" s="281"/>
    </row>
    <row r="2" spans="1:9" ht="15.75">
      <c r="A2" s="282" t="s">
        <v>103</v>
      </c>
      <c r="B2" s="282"/>
      <c r="C2" s="282"/>
      <c r="D2" s="282"/>
      <c r="E2" s="282"/>
      <c r="F2" s="282"/>
      <c r="G2" s="282"/>
      <c r="H2" s="282"/>
      <c r="I2" s="282"/>
    </row>
    <row r="3" spans="1:9" ht="15">
      <c r="A3" s="16"/>
      <c r="B3" s="16"/>
      <c r="C3" s="16"/>
      <c r="D3" s="16"/>
      <c r="E3" s="16"/>
      <c r="F3" s="16"/>
      <c r="G3" s="16"/>
      <c r="H3" s="16"/>
      <c r="I3" s="16"/>
    </row>
    <row r="4" spans="1:11" ht="78" customHeight="1">
      <c r="A4" s="4" t="s">
        <v>1</v>
      </c>
      <c r="B4" s="5" t="s">
        <v>2</v>
      </c>
      <c r="C4" s="67" t="s">
        <v>302</v>
      </c>
      <c r="D4" s="5" t="s">
        <v>305</v>
      </c>
      <c r="E4" s="5" t="s">
        <v>308</v>
      </c>
      <c r="F4" s="283" t="s">
        <v>3</v>
      </c>
      <c r="G4" s="284"/>
      <c r="H4" s="284"/>
      <c r="I4" s="285"/>
      <c r="K4" s="117"/>
    </row>
    <row r="5" spans="1:9" ht="15">
      <c r="A5" s="4"/>
      <c r="B5" s="5"/>
      <c r="C5" s="67"/>
      <c r="D5" s="5"/>
      <c r="E5" s="5"/>
      <c r="F5" s="6" t="s">
        <v>4</v>
      </c>
      <c r="G5" s="6" t="s">
        <v>5</v>
      </c>
      <c r="H5" s="6" t="s">
        <v>6</v>
      </c>
      <c r="I5" s="6" t="s">
        <v>7</v>
      </c>
    </row>
    <row r="6" spans="1:9" s="55" customFormat="1" ht="12.75">
      <c r="A6" s="51">
        <v>1</v>
      </c>
      <c r="B6" s="27">
        <v>2</v>
      </c>
      <c r="C6" s="74">
        <v>3</v>
      </c>
      <c r="D6" s="27">
        <v>4</v>
      </c>
      <c r="E6" s="27">
        <v>6</v>
      </c>
      <c r="F6" s="27">
        <v>7</v>
      </c>
      <c r="G6" s="27">
        <v>8</v>
      </c>
      <c r="H6" s="27">
        <v>9</v>
      </c>
      <c r="I6" s="27">
        <v>10</v>
      </c>
    </row>
    <row r="7" spans="1:11" ht="28.5">
      <c r="A7" s="7" t="s">
        <v>104</v>
      </c>
      <c r="B7" s="194">
        <v>4000</v>
      </c>
      <c r="C7" s="56">
        <v>341</v>
      </c>
      <c r="D7" s="56">
        <v>7760</v>
      </c>
      <c r="E7" s="198" t="str">
        <f>E9</f>
        <v>11449</v>
      </c>
      <c r="F7" s="56">
        <f>E7/4</f>
        <v>2862.25</v>
      </c>
      <c r="G7" s="56">
        <f>E7/4</f>
        <v>2862.25</v>
      </c>
      <c r="H7" s="56">
        <f>E7/4</f>
        <v>2862.25</v>
      </c>
      <c r="I7" s="56">
        <f>E7/4</f>
        <v>2862.25</v>
      </c>
      <c r="J7" s="151"/>
      <c r="K7" s="117"/>
    </row>
    <row r="8" spans="1:11" ht="15">
      <c r="A8" s="3" t="s">
        <v>105</v>
      </c>
      <c r="B8" s="126" t="s">
        <v>106</v>
      </c>
      <c r="C8" s="57"/>
      <c r="D8" s="57"/>
      <c r="E8" s="199"/>
      <c r="F8" s="56"/>
      <c r="G8" s="56"/>
      <c r="H8" s="56"/>
      <c r="I8" s="56"/>
      <c r="J8" s="151"/>
      <c r="K8" s="117"/>
    </row>
    <row r="9" spans="1:11" ht="30">
      <c r="A9" s="3" t="s">
        <v>107</v>
      </c>
      <c r="B9" s="125">
        <v>4020</v>
      </c>
      <c r="C9" s="57">
        <v>100</v>
      </c>
      <c r="D9" s="57">
        <v>3810</v>
      </c>
      <c r="E9" s="199" t="str">
        <f>'ІІІ Рух грошових коштів'!E53</f>
        <v>11449</v>
      </c>
      <c r="F9" s="56">
        <f>E9/4</f>
        <v>2862.25</v>
      </c>
      <c r="G9" s="56">
        <f>E9/4</f>
        <v>2862.25</v>
      </c>
      <c r="H9" s="56">
        <f>E9/4</f>
        <v>2862.25</v>
      </c>
      <c r="I9" s="56">
        <f>E9/4</f>
        <v>2862.25</v>
      </c>
      <c r="J9" s="151"/>
      <c r="K9" s="117"/>
    </row>
    <row r="10" spans="1:11" ht="30">
      <c r="A10" s="3" t="s">
        <v>108</v>
      </c>
      <c r="B10" s="126">
        <v>4030</v>
      </c>
      <c r="C10" s="57">
        <v>241</v>
      </c>
      <c r="D10" s="57"/>
      <c r="E10" s="197"/>
      <c r="F10" s="56">
        <f>E10/4</f>
        <v>0</v>
      </c>
      <c r="G10" s="56"/>
      <c r="H10" s="56"/>
      <c r="I10" s="56"/>
      <c r="K10" s="117"/>
    </row>
    <row r="11" spans="1:13" ht="30">
      <c r="A11" s="3" t="s">
        <v>109</v>
      </c>
      <c r="B11" s="125">
        <v>4040</v>
      </c>
      <c r="C11" s="57"/>
      <c r="D11" s="57"/>
      <c r="E11" s="197"/>
      <c r="F11" s="56">
        <f>E11/4</f>
        <v>0</v>
      </c>
      <c r="G11" s="56"/>
      <c r="H11" s="56"/>
      <c r="I11" s="56"/>
      <c r="K11" s="117"/>
      <c r="M11" s="112" t="s">
        <v>168</v>
      </c>
    </row>
    <row r="12" spans="1:11" ht="45">
      <c r="A12" s="3" t="s">
        <v>110</v>
      </c>
      <c r="B12" s="126">
        <v>4050</v>
      </c>
      <c r="C12" s="57"/>
      <c r="D12" s="57">
        <v>3950</v>
      </c>
      <c r="E12" s="197"/>
      <c r="F12" s="197"/>
      <c r="G12" s="197"/>
      <c r="H12" s="197"/>
      <c r="I12" s="197"/>
      <c r="K12" s="117"/>
    </row>
    <row r="13" spans="1:11" ht="15">
      <c r="A13" s="3" t="s">
        <v>111</v>
      </c>
      <c r="B13" s="127">
        <v>4060</v>
      </c>
      <c r="C13" s="57"/>
      <c r="D13" s="57"/>
      <c r="E13" s="192"/>
      <c r="F13" s="192"/>
      <c r="G13" s="192"/>
      <c r="H13" s="192"/>
      <c r="I13" s="192"/>
      <c r="K13" s="117"/>
    </row>
    <row r="14" spans="1:9" ht="15">
      <c r="A14" s="116"/>
      <c r="B14" s="116"/>
      <c r="D14" s="116"/>
      <c r="E14" s="116"/>
      <c r="F14" s="116"/>
      <c r="G14" s="116"/>
      <c r="H14" s="116"/>
      <c r="I14" s="116"/>
    </row>
    <row r="16" spans="1:11" ht="15" customHeight="1">
      <c r="A16" s="13" t="s">
        <v>193</v>
      </c>
      <c r="B16" s="14"/>
      <c r="C16" s="247" t="s">
        <v>102</v>
      </c>
      <c r="D16" s="247"/>
      <c r="E16" s="247"/>
      <c r="F16" s="15"/>
      <c r="G16" s="270" t="s">
        <v>325</v>
      </c>
      <c r="H16" s="270"/>
      <c r="I16" s="270"/>
      <c r="K16" s="112"/>
    </row>
    <row r="17" spans="1:11" ht="15">
      <c r="A17" s="17"/>
      <c r="B17" s="16"/>
      <c r="C17" s="286"/>
      <c r="D17" s="286"/>
      <c r="E17" s="286"/>
      <c r="F17" s="18"/>
      <c r="G17" s="287"/>
      <c r="H17" s="287"/>
      <c r="I17" s="287"/>
      <c r="K17" s="112"/>
    </row>
    <row r="18" spans="1:11" ht="15">
      <c r="A18" s="13" t="s">
        <v>153</v>
      </c>
      <c r="B18" s="14"/>
      <c r="C18" s="247" t="s">
        <v>102</v>
      </c>
      <c r="D18" s="280"/>
      <c r="E18" s="280"/>
      <c r="F18" s="15"/>
      <c r="G18" s="242" t="s">
        <v>194</v>
      </c>
      <c r="H18" s="242"/>
      <c r="I18" s="242"/>
      <c r="K18" s="112"/>
    </row>
  </sheetData>
  <sheetProtection/>
  <mergeCells count="9">
    <mergeCell ref="C18:E18"/>
    <mergeCell ref="G18:I18"/>
    <mergeCell ref="G1:I1"/>
    <mergeCell ref="A2:I2"/>
    <mergeCell ref="F4:I4"/>
    <mergeCell ref="C16:E16"/>
    <mergeCell ref="G16:I16"/>
    <mergeCell ref="C17:E17"/>
    <mergeCell ref="G17:I17"/>
  </mergeCells>
  <printOptions/>
  <pageMargins left="1.1811023622047245" right="0.3937007874015748" top="1.1811023622047245" bottom="1.1811023622047245" header="0.31496062992125984" footer="0.31496062992125984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zoomScalePageLayoutView="0" workbookViewId="0" topLeftCell="A1">
      <selection activeCell="A2" sqref="A2:E2"/>
    </sheetView>
  </sheetViews>
  <sheetFormatPr defaultColWidth="9.140625" defaultRowHeight="12.75"/>
  <cols>
    <col min="1" max="1" width="44.57421875" style="55" customWidth="1"/>
    <col min="2" max="2" width="5.57421875" style="55" customWidth="1"/>
    <col min="3" max="3" width="15.7109375" style="78" customWidth="1"/>
    <col min="4" max="5" width="15.7109375" style="55" customWidth="1"/>
    <col min="6" max="6" width="14.57421875" style="55" customWidth="1"/>
    <col min="7" max="7" width="14.8515625" style="55" customWidth="1"/>
    <col min="8" max="16384" width="9.140625" style="55" customWidth="1"/>
  </cols>
  <sheetData>
    <row r="1" spans="1:5" ht="15">
      <c r="A1" s="41"/>
      <c r="B1" s="41"/>
      <c r="C1" s="69"/>
      <c r="D1" s="75"/>
      <c r="E1" s="40" t="s">
        <v>143</v>
      </c>
    </row>
    <row r="2" spans="1:5" ht="15.75">
      <c r="A2" s="282" t="s">
        <v>204</v>
      </c>
      <c r="B2" s="282"/>
      <c r="C2" s="282"/>
      <c r="D2" s="282"/>
      <c r="E2" s="282"/>
    </row>
    <row r="3" spans="1:5" ht="15.75">
      <c r="A3" s="25"/>
      <c r="B3" s="25"/>
      <c r="C3" s="70"/>
      <c r="D3" s="25"/>
      <c r="E3" s="25"/>
    </row>
    <row r="4" spans="1:5" ht="68.25" customHeight="1">
      <c r="A4" s="24" t="s">
        <v>1</v>
      </c>
      <c r="B4" s="24" t="s">
        <v>73</v>
      </c>
      <c r="C4" s="67" t="s">
        <v>302</v>
      </c>
      <c r="D4" s="5" t="s">
        <v>301</v>
      </c>
      <c r="E4" s="5" t="s">
        <v>303</v>
      </c>
    </row>
    <row r="5" spans="1:5" ht="12.75">
      <c r="A5" s="26">
        <v>1</v>
      </c>
      <c r="B5" s="26"/>
      <c r="C5" s="74">
        <v>2</v>
      </c>
      <c r="D5" s="27">
        <v>3</v>
      </c>
      <c r="E5" s="27">
        <v>5</v>
      </c>
    </row>
    <row r="6" spans="1:5" ht="75">
      <c r="A6" s="46" t="s">
        <v>144</v>
      </c>
      <c r="B6" s="46">
        <v>5010</v>
      </c>
      <c r="C6" s="201">
        <f>SUM(C7:C9)</f>
        <v>126</v>
      </c>
      <c r="D6" s="128">
        <f>D7+D8+D9</f>
        <v>129</v>
      </c>
      <c r="E6" s="221">
        <f>E7+E8+E9</f>
        <v>119.5</v>
      </c>
    </row>
    <row r="7" spans="1:5" ht="15" customHeight="1">
      <c r="A7" s="47" t="s">
        <v>166</v>
      </c>
      <c r="B7" s="47">
        <v>5011</v>
      </c>
      <c r="C7" s="202">
        <v>1</v>
      </c>
      <c r="D7" s="97">
        <v>1</v>
      </c>
      <c r="E7" s="97">
        <v>1</v>
      </c>
    </row>
    <row r="8" spans="1:5" ht="30">
      <c r="A8" s="47" t="s">
        <v>112</v>
      </c>
      <c r="B8" s="47">
        <v>5012</v>
      </c>
      <c r="C8" s="202">
        <v>18</v>
      </c>
      <c r="D8" s="101">
        <v>18.5</v>
      </c>
      <c r="E8" s="101">
        <v>18.5</v>
      </c>
    </row>
    <row r="9" spans="1:5" ht="15" customHeight="1">
      <c r="A9" s="47" t="s">
        <v>113</v>
      </c>
      <c r="B9" s="47">
        <v>5013</v>
      </c>
      <c r="C9" s="202">
        <v>107</v>
      </c>
      <c r="D9" s="101">
        <v>109.5</v>
      </c>
      <c r="E9" s="101">
        <v>100</v>
      </c>
    </row>
    <row r="10" spans="1:5" ht="16.5" customHeight="1">
      <c r="A10" s="46" t="s">
        <v>114</v>
      </c>
      <c r="B10" s="46">
        <v>5020</v>
      </c>
      <c r="C10" s="203">
        <f>SUM(C11:C13)</f>
        <v>15828</v>
      </c>
      <c r="D10" s="128">
        <f>D11+D12+D13</f>
        <v>17250</v>
      </c>
      <c r="E10" s="128">
        <f>E11+E12+E13</f>
        <v>18668.64</v>
      </c>
    </row>
    <row r="11" spans="1:6" ht="15" customHeight="1">
      <c r="A11" s="47" t="s">
        <v>166</v>
      </c>
      <c r="B11" s="47">
        <v>5021</v>
      </c>
      <c r="C11" s="172">
        <v>524</v>
      </c>
      <c r="D11" s="97">
        <v>435</v>
      </c>
      <c r="E11" s="97">
        <f>(38970*12)/1000</f>
        <v>467.64</v>
      </c>
      <c r="F11" s="207"/>
    </row>
    <row r="12" spans="1:6" ht="30">
      <c r="A12" s="47" t="s">
        <v>112</v>
      </c>
      <c r="B12" s="47">
        <v>5022</v>
      </c>
      <c r="C12" s="172">
        <v>3148</v>
      </c>
      <c r="D12" s="97">
        <f>3812-157</f>
        <v>3655</v>
      </c>
      <c r="E12" s="97">
        <v>3972</v>
      </c>
      <c r="F12" s="207"/>
    </row>
    <row r="13" spans="1:6" ht="15" customHeight="1">
      <c r="A13" s="47" t="s">
        <v>113</v>
      </c>
      <c r="B13" s="47">
        <v>5023</v>
      </c>
      <c r="C13" s="172">
        <v>12156</v>
      </c>
      <c r="D13" s="97">
        <v>13160</v>
      </c>
      <c r="E13" s="97">
        <v>14229</v>
      </c>
      <c r="F13" s="207"/>
    </row>
    <row r="14" spans="1:5" ht="42.75">
      <c r="A14" s="46" t="s">
        <v>141</v>
      </c>
      <c r="B14" s="46">
        <v>5030</v>
      </c>
      <c r="C14" s="203">
        <f aca="true" t="shared" si="0" ref="C14:E17">C10/C6/12*1000</f>
        <v>10468.253968253968</v>
      </c>
      <c r="D14" s="128">
        <f t="shared" si="0"/>
        <v>11143.41085271318</v>
      </c>
      <c r="E14" s="128">
        <f t="shared" si="0"/>
        <v>13018.57740585774</v>
      </c>
    </row>
    <row r="15" spans="1:5" ht="15" customHeight="1">
      <c r="A15" s="47" t="s">
        <v>166</v>
      </c>
      <c r="B15" s="47">
        <v>5031</v>
      </c>
      <c r="C15" s="172">
        <f t="shared" si="0"/>
        <v>43666.666666666664</v>
      </c>
      <c r="D15" s="97">
        <f t="shared" si="0"/>
        <v>36250</v>
      </c>
      <c r="E15" s="97">
        <f>E11/E7/12*1000</f>
        <v>38970</v>
      </c>
    </row>
    <row r="16" spans="1:5" ht="15">
      <c r="A16" s="47" t="s">
        <v>112</v>
      </c>
      <c r="B16" s="47">
        <v>5032</v>
      </c>
      <c r="C16" s="172">
        <f t="shared" si="0"/>
        <v>14574.074074074075</v>
      </c>
      <c r="D16" s="97">
        <f t="shared" si="0"/>
        <v>16463.963963963964</v>
      </c>
      <c r="E16" s="97">
        <f t="shared" si="0"/>
        <v>17891.89189189189</v>
      </c>
    </row>
    <row r="17" spans="1:5" ht="15" customHeight="1">
      <c r="A17" s="47" t="s">
        <v>113</v>
      </c>
      <c r="B17" s="47">
        <v>5033</v>
      </c>
      <c r="C17" s="172">
        <f t="shared" si="0"/>
        <v>9467.289719626167</v>
      </c>
      <c r="D17" s="97">
        <f t="shared" si="0"/>
        <v>10015.220700152207</v>
      </c>
      <c r="E17" s="97">
        <f t="shared" si="0"/>
        <v>11857.5</v>
      </c>
    </row>
    <row r="18" spans="1:8" ht="30" customHeight="1">
      <c r="A18" s="46" t="s">
        <v>115</v>
      </c>
      <c r="B18" s="46">
        <v>5040</v>
      </c>
      <c r="C18" s="203">
        <f>SUM(C19:C21)</f>
        <v>19231</v>
      </c>
      <c r="D18" s="128">
        <f>D19+D20+D21</f>
        <v>21045</v>
      </c>
      <c r="E18" s="128">
        <f>E19+E20+E21</f>
        <v>22775.7408</v>
      </c>
      <c r="G18" s="77"/>
      <c r="H18" s="77"/>
    </row>
    <row r="19" spans="1:7" ht="15" customHeight="1">
      <c r="A19" s="47" t="s">
        <v>166</v>
      </c>
      <c r="B19" s="47">
        <v>5041</v>
      </c>
      <c r="C19" s="172">
        <v>639</v>
      </c>
      <c r="D19" s="97">
        <f aca="true" t="shared" si="1" ref="D19:E21">D11*0.22+D11</f>
        <v>530.7</v>
      </c>
      <c r="E19" s="97">
        <f t="shared" si="1"/>
        <v>570.5208</v>
      </c>
      <c r="F19" s="174"/>
      <c r="G19" s="77"/>
    </row>
    <row r="20" spans="1:7" ht="15">
      <c r="A20" s="47" t="s">
        <v>112</v>
      </c>
      <c r="B20" s="47">
        <v>5042</v>
      </c>
      <c r="C20" s="172">
        <v>3836</v>
      </c>
      <c r="D20" s="97">
        <f t="shared" si="1"/>
        <v>4459.1</v>
      </c>
      <c r="E20" s="97">
        <f>E12*0.22+E12</f>
        <v>4845.84</v>
      </c>
      <c r="G20" s="77"/>
    </row>
    <row r="21" spans="1:5" ht="15" customHeight="1">
      <c r="A21" s="47" t="s">
        <v>113</v>
      </c>
      <c r="B21" s="47">
        <v>5043</v>
      </c>
      <c r="C21" s="172">
        <v>14756</v>
      </c>
      <c r="D21" s="97">
        <f t="shared" si="1"/>
        <v>16055.2</v>
      </c>
      <c r="E21" s="97">
        <f t="shared" si="1"/>
        <v>17359.38</v>
      </c>
    </row>
    <row r="22" spans="1:5" ht="45" customHeight="1">
      <c r="A22" s="46" t="s">
        <v>116</v>
      </c>
      <c r="B22" s="46">
        <v>5050</v>
      </c>
      <c r="C22" s="203">
        <f>C18/C6/12*1000</f>
        <v>12718.915343915343</v>
      </c>
      <c r="D22" s="128">
        <f aca="true" t="shared" si="2" ref="D22:E25">D14*122%</f>
        <v>13594.961240310078</v>
      </c>
      <c r="E22" s="128">
        <f t="shared" si="2"/>
        <v>15882.664435146444</v>
      </c>
    </row>
    <row r="23" spans="1:5" ht="15" customHeight="1">
      <c r="A23" s="47" t="s">
        <v>166</v>
      </c>
      <c r="B23" s="47">
        <v>5051</v>
      </c>
      <c r="C23" s="172">
        <f>C19/C7/12*1000</f>
        <v>53250</v>
      </c>
      <c r="D23" s="97">
        <f t="shared" si="2"/>
        <v>44225</v>
      </c>
      <c r="E23" s="97">
        <f t="shared" si="2"/>
        <v>47543.4</v>
      </c>
    </row>
    <row r="24" spans="1:5" ht="15">
      <c r="A24" s="47" t="s">
        <v>112</v>
      </c>
      <c r="B24" s="47">
        <v>5052</v>
      </c>
      <c r="C24" s="172">
        <f>C20/C8/12*1000</f>
        <v>17759.25925925926</v>
      </c>
      <c r="D24" s="97">
        <f t="shared" si="2"/>
        <v>20086.036036036036</v>
      </c>
      <c r="E24" s="97">
        <f t="shared" si="2"/>
        <v>21828.108108108107</v>
      </c>
    </row>
    <row r="25" spans="1:5" ht="15" customHeight="1">
      <c r="A25" s="47" t="s">
        <v>113</v>
      </c>
      <c r="B25" s="47">
        <v>5053</v>
      </c>
      <c r="C25" s="172">
        <f>C21/C9/12*1000</f>
        <v>11492.21183800623</v>
      </c>
      <c r="D25" s="97">
        <f t="shared" si="2"/>
        <v>12218.569254185693</v>
      </c>
      <c r="E25" s="97">
        <f t="shared" si="2"/>
        <v>14466.15</v>
      </c>
    </row>
    <row r="26" spans="1:5" ht="15">
      <c r="A26" s="116"/>
      <c r="B26" s="116"/>
      <c r="C26" s="113"/>
      <c r="D26" s="116"/>
      <c r="E26" s="116"/>
    </row>
    <row r="27" spans="1:5" ht="15">
      <c r="A27" s="116"/>
      <c r="B27" s="116"/>
      <c r="C27" s="113"/>
      <c r="D27" s="116"/>
      <c r="E27" s="116"/>
    </row>
    <row r="28" spans="1:6" ht="15" customHeight="1">
      <c r="A28" s="13" t="s">
        <v>193</v>
      </c>
      <c r="B28" s="13"/>
      <c r="C28" s="71" t="s">
        <v>102</v>
      </c>
      <c r="D28" s="229" t="s">
        <v>325</v>
      </c>
      <c r="E28" s="229"/>
      <c r="F28" s="229"/>
    </row>
    <row r="29" spans="1:5" ht="15">
      <c r="A29" s="17"/>
      <c r="B29" s="17"/>
      <c r="C29" s="72"/>
      <c r="D29" s="287"/>
      <c r="E29" s="287"/>
    </row>
    <row r="30" spans="1:5" ht="15">
      <c r="A30" s="13" t="s">
        <v>153</v>
      </c>
      <c r="B30" s="13"/>
      <c r="C30" s="71" t="s">
        <v>154</v>
      </c>
      <c r="D30" s="288" t="s">
        <v>194</v>
      </c>
      <c r="E30" s="288"/>
    </row>
    <row r="31" spans="1:5" ht="15">
      <c r="A31" s="17"/>
      <c r="B31" s="17"/>
      <c r="C31" s="72"/>
      <c r="D31" s="287"/>
      <c r="E31" s="287"/>
    </row>
    <row r="32" spans="1:5" ht="12.75">
      <c r="A32" s="75"/>
      <c r="B32" s="75"/>
      <c r="D32" s="75"/>
      <c r="E32" s="75"/>
    </row>
  </sheetData>
  <sheetProtection/>
  <mergeCells count="4">
    <mergeCell ref="A2:E2"/>
    <mergeCell ref="D29:E29"/>
    <mergeCell ref="D30:E30"/>
    <mergeCell ref="D31:E31"/>
  </mergeCells>
  <printOptions/>
  <pageMargins left="1.1811023622047245" right="0.3937007874015748" top="0.7874015748031497" bottom="0.7874015748031497" header="0.31496062992125984" footer="0.31496062992125984"/>
  <pageSetup fitToHeight="1" fitToWidth="1" horizontalDpi="600" verticalDpi="600" orientation="portrait" paperSize="9" scale="8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K12" sqref="K12"/>
    </sheetView>
  </sheetViews>
  <sheetFormatPr defaultColWidth="9.140625" defaultRowHeight="12.75"/>
  <cols>
    <col min="1" max="1" width="27.8515625" style="0" customWidth="1"/>
    <col min="2" max="2" width="6.7109375" style="0" customWidth="1"/>
    <col min="3" max="3" width="7.57421875" style="0" customWidth="1"/>
    <col min="4" max="4" width="9.7109375" style="0" customWidth="1"/>
    <col min="5" max="5" width="9.8515625" style="0" customWidth="1"/>
    <col min="6" max="6" width="6.28125" style="0" customWidth="1"/>
    <col min="7" max="8" width="5.8515625" style="0" customWidth="1"/>
    <col min="9" max="9" width="6.00390625" style="0" customWidth="1"/>
  </cols>
  <sheetData>
    <row r="1" spans="1:9" s="184" customFormat="1" ht="15.75">
      <c r="A1" s="182"/>
      <c r="B1" s="183"/>
      <c r="C1" s="183"/>
      <c r="D1" s="183"/>
      <c r="E1" s="183"/>
      <c r="F1" s="183"/>
      <c r="G1" s="183"/>
      <c r="H1" s="298" t="s">
        <v>287</v>
      </c>
      <c r="I1" s="298"/>
    </row>
    <row r="2" spans="1:9" s="184" customFormat="1" ht="36" customHeight="1">
      <c r="A2" s="299" t="s">
        <v>288</v>
      </c>
      <c r="B2" s="299"/>
      <c r="C2" s="299"/>
      <c r="D2" s="299"/>
      <c r="E2" s="299"/>
      <c r="F2" s="299"/>
      <c r="G2" s="299"/>
      <c r="H2" s="299"/>
      <c r="I2" s="299"/>
    </row>
    <row r="3" spans="1:9" s="184" customFormat="1" ht="7.5" customHeight="1">
      <c r="A3" s="1"/>
      <c r="B3" s="2"/>
      <c r="C3" s="1"/>
      <c r="D3" s="1"/>
      <c r="E3" s="2"/>
      <c r="F3" s="1"/>
      <c r="G3" s="1"/>
      <c r="H3" s="1"/>
      <c r="I3" s="1"/>
    </row>
    <row r="4" spans="1:9" s="184" customFormat="1" ht="15" customHeight="1">
      <c r="A4" s="264" t="s">
        <v>1</v>
      </c>
      <c r="B4" s="265" t="s">
        <v>2</v>
      </c>
      <c r="C4" s="277" t="s">
        <v>302</v>
      </c>
      <c r="D4" s="237" t="s">
        <v>305</v>
      </c>
      <c r="E4" s="237" t="s">
        <v>308</v>
      </c>
      <c r="F4" s="265" t="s">
        <v>3</v>
      </c>
      <c r="G4" s="265"/>
      <c r="H4" s="265"/>
      <c r="I4" s="265"/>
    </row>
    <row r="5" spans="1:9" s="184" customFormat="1" ht="70.5" customHeight="1">
      <c r="A5" s="264"/>
      <c r="B5" s="265"/>
      <c r="C5" s="300"/>
      <c r="D5" s="300"/>
      <c r="E5" s="300"/>
      <c r="F5" s="6" t="s">
        <v>4</v>
      </c>
      <c r="G5" s="6" t="s">
        <v>5</v>
      </c>
      <c r="H5" s="6" t="s">
        <v>6</v>
      </c>
      <c r="I5" s="6" t="s">
        <v>7</v>
      </c>
    </row>
    <row r="6" spans="1:9" s="187" customFormat="1" ht="12">
      <c r="A6" s="185">
        <v>1</v>
      </c>
      <c r="B6" s="186">
        <v>2</v>
      </c>
      <c r="C6" s="186">
        <v>3</v>
      </c>
      <c r="D6" s="186">
        <v>4</v>
      </c>
      <c r="E6" s="186">
        <v>5</v>
      </c>
      <c r="F6" s="186">
        <v>6</v>
      </c>
      <c r="G6" s="186">
        <v>7</v>
      </c>
      <c r="H6" s="186">
        <v>8</v>
      </c>
      <c r="I6" s="186">
        <v>9</v>
      </c>
    </row>
    <row r="7" spans="1:9" s="184" customFormat="1" ht="15">
      <c r="A7" s="289" t="s">
        <v>289</v>
      </c>
      <c r="B7" s="290"/>
      <c r="C7" s="290"/>
      <c r="D7" s="290"/>
      <c r="E7" s="290"/>
      <c r="F7" s="290"/>
      <c r="G7" s="290"/>
      <c r="H7" s="290"/>
      <c r="I7" s="291"/>
    </row>
    <row r="8" spans="1:9" ht="30">
      <c r="A8" s="210" t="s">
        <v>290</v>
      </c>
      <c r="B8" s="211">
        <v>6000</v>
      </c>
      <c r="C8" s="8">
        <v>1831</v>
      </c>
      <c r="D8" s="8">
        <v>550</v>
      </c>
      <c r="E8" s="212" t="s">
        <v>275</v>
      </c>
      <c r="F8" s="212"/>
      <c r="G8" s="212"/>
      <c r="H8" s="212"/>
      <c r="I8" s="212"/>
    </row>
    <row r="9" spans="1:9" ht="14.25">
      <c r="A9" s="292" t="s">
        <v>291</v>
      </c>
      <c r="B9" s="293"/>
      <c r="C9" s="293"/>
      <c r="D9" s="293"/>
      <c r="E9" s="293"/>
      <c r="F9" s="293"/>
      <c r="G9" s="293"/>
      <c r="H9" s="293"/>
      <c r="I9" s="294"/>
    </row>
    <row r="10" spans="1:9" ht="45">
      <c r="A10" s="213" t="s">
        <v>294</v>
      </c>
      <c r="B10" s="211">
        <v>6010</v>
      </c>
      <c r="C10" s="214"/>
      <c r="D10" s="214"/>
      <c r="E10" s="8"/>
      <c r="F10" s="214"/>
      <c r="G10" s="214"/>
      <c r="H10" s="214"/>
      <c r="I10" s="214"/>
    </row>
    <row r="11" spans="1:9" ht="45">
      <c r="A11" s="210" t="s">
        <v>292</v>
      </c>
      <c r="B11" s="215">
        <v>6020</v>
      </c>
      <c r="C11" s="214">
        <v>1831</v>
      </c>
      <c r="D11" s="8">
        <v>550</v>
      </c>
      <c r="E11" s="8"/>
      <c r="F11" s="214"/>
      <c r="G11" s="214"/>
      <c r="H11" s="214"/>
      <c r="I11" s="214"/>
    </row>
    <row r="12" spans="1:9" ht="30">
      <c r="A12" s="210" t="s">
        <v>311</v>
      </c>
      <c r="B12" s="215" t="s">
        <v>312</v>
      </c>
      <c r="C12" s="214">
        <v>1831</v>
      </c>
      <c r="D12" s="8">
        <v>536</v>
      </c>
      <c r="E12" s="8"/>
      <c r="F12" s="214"/>
      <c r="G12" s="214"/>
      <c r="H12" s="214"/>
      <c r="I12" s="214"/>
    </row>
    <row r="13" spans="1:9" ht="90">
      <c r="A13" s="218" t="s">
        <v>314</v>
      </c>
      <c r="B13" s="216"/>
      <c r="C13" s="216"/>
      <c r="D13" s="216">
        <v>14</v>
      </c>
      <c r="E13" s="216"/>
      <c r="F13" s="216"/>
      <c r="G13" s="216"/>
      <c r="H13" s="217"/>
      <c r="I13" s="217"/>
    </row>
    <row r="14" spans="1:9" ht="15">
      <c r="A14" s="188"/>
      <c r="B14" s="188"/>
      <c r="C14" s="188"/>
      <c r="D14" s="188"/>
      <c r="E14" s="188"/>
      <c r="F14" s="188"/>
      <c r="G14" s="188"/>
      <c r="H14" s="190"/>
      <c r="I14" s="190"/>
    </row>
    <row r="15" spans="1:9" ht="15">
      <c r="A15" s="188"/>
      <c r="B15" s="188"/>
      <c r="C15" s="188"/>
      <c r="D15" s="188"/>
      <c r="E15" s="188"/>
      <c r="F15" s="188"/>
      <c r="G15" s="188"/>
      <c r="H15" s="190"/>
      <c r="I15" s="190"/>
    </row>
    <row r="16" spans="1:9" ht="15">
      <c r="A16" s="188"/>
      <c r="B16" s="188"/>
      <c r="C16" s="188"/>
      <c r="D16" s="188"/>
      <c r="E16" s="188"/>
      <c r="F16" s="188"/>
      <c r="G16" s="188"/>
      <c r="H16" s="190"/>
      <c r="I16" s="190"/>
    </row>
    <row r="18" spans="1:7" s="55" customFormat="1" ht="15" customHeight="1">
      <c r="A18" s="13" t="s">
        <v>193</v>
      </c>
      <c r="B18" s="295" t="s">
        <v>102</v>
      </c>
      <c r="C18" s="296"/>
      <c r="D18" s="296"/>
      <c r="E18" s="288" t="s">
        <v>325</v>
      </c>
      <c r="F18" s="288"/>
      <c r="G18" s="297"/>
    </row>
    <row r="19" spans="1:4" s="55" customFormat="1" ht="15">
      <c r="A19" s="17"/>
      <c r="B19" s="72"/>
      <c r="C19" s="287"/>
      <c r="D19" s="287"/>
    </row>
    <row r="20" spans="1:7" s="55" customFormat="1" ht="13.5" customHeight="1">
      <c r="A20" s="13" t="s">
        <v>153</v>
      </c>
      <c r="B20" s="295" t="s">
        <v>313</v>
      </c>
      <c r="C20" s="296"/>
      <c r="D20" s="296"/>
      <c r="E20" s="288" t="s">
        <v>194</v>
      </c>
      <c r="F20" s="288"/>
      <c r="G20" s="297"/>
    </row>
  </sheetData>
  <sheetProtection/>
  <mergeCells count="15">
    <mergeCell ref="F4:I4"/>
    <mergeCell ref="C19:D19"/>
    <mergeCell ref="B20:D20"/>
    <mergeCell ref="E20:G20"/>
    <mergeCell ref="H1:I1"/>
    <mergeCell ref="A2:I2"/>
    <mergeCell ref="A4:A5"/>
    <mergeCell ref="B4:B5"/>
    <mergeCell ref="C4:C5"/>
    <mergeCell ref="D4:D5"/>
    <mergeCell ref="E4:E5"/>
    <mergeCell ref="A7:I7"/>
    <mergeCell ref="A9:I9"/>
    <mergeCell ref="B18:D18"/>
    <mergeCell ref="E18:G18"/>
  </mergeCells>
  <printOptions/>
  <pageMargins left="1.1811023622047245" right="0.3937007874015748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Depviddil</cp:lastModifiedBy>
  <cp:lastPrinted>2024-01-11T09:50:19Z</cp:lastPrinted>
  <dcterms:created xsi:type="dcterms:W3CDTF">1996-10-08T23:32:33Z</dcterms:created>
  <dcterms:modified xsi:type="dcterms:W3CDTF">2024-01-28T09:27:36Z</dcterms:modified>
  <cp:category/>
  <cp:version/>
  <cp:contentType/>
  <cp:contentStatus/>
</cp:coreProperties>
</file>